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9975"/>
  </bookViews>
  <sheets>
    <sheet name="01.01.2019" sheetId="4" r:id="rId1"/>
  </sheets>
  <definedNames>
    <definedName name="_xlnm.Print_Titles" localSheetId="0">'01.01.2019'!$24:$25</definedName>
  </definedNames>
  <calcPr calcId="145621"/>
</workbook>
</file>

<file path=xl/calcChain.xml><?xml version="1.0" encoding="utf-8"?>
<calcChain xmlns="http://schemas.openxmlformats.org/spreadsheetml/2006/main">
  <c r="B173" i="4" l="1"/>
  <c r="C173" i="4" s="1"/>
  <c r="B172" i="4"/>
  <c r="D172" i="4" s="1"/>
  <c r="B171" i="4"/>
  <c r="E171" i="4" s="1"/>
  <c r="B170" i="4"/>
  <c r="F170" i="4" s="1"/>
  <c r="B169" i="4"/>
  <c r="C169" i="4" s="1"/>
  <c r="B168" i="4"/>
  <c r="G168" i="4" s="1"/>
  <c r="F168" i="4"/>
  <c r="C168" i="4"/>
  <c r="C167" i="4"/>
  <c r="D167" i="4"/>
  <c r="E167" i="4"/>
  <c r="F167" i="4"/>
  <c r="G167" i="4"/>
  <c r="G166" i="4"/>
  <c r="F166" i="4"/>
  <c r="E166" i="4"/>
  <c r="D166" i="4"/>
  <c r="C166" i="4"/>
  <c r="G165" i="4"/>
  <c r="F165" i="4"/>
  <c r="E165" i="4"/>
  <c r="D165" i="4"/>
  <c r="C165" i="4"/>
  <c r="F136" i="4"/>
  <c r="E136" i="4"/>
  <c r="D136" i="4"/>
  <c r="C136" i="4"/>
  <c r="B140" i="4"/>
  <c r="E107" i="4"/>
  <c r="D107" i="4"/>
  <c r="B103" i="4"/>
  <c r="B94" i="4"/>
  <c r="F90" i="4"/>
  <c r="F94" i="4" s="1"/>
  <c r="E90" i="4"/>
  <c r="E94" i="4" s="1"/>
  <c r="D90" i="4"/>
  <c r="D94" i="4" s="1"/>
  <c r="C90" i="4"/>
  <c r="C94" i="4" s="1"/>
  <c r="F82" i="4"/>
  <c r="D82" i="4"/>
  <c r="F57" i="4"/>
  <c r="D57" i="4"/>
  <c r="F169" i="4" l="1"/>
  <c r="E169" i="4"/>
  <c r="D168" i="4"/>
  <c r="D169" i="4"/>
  <c r="E168" i="4"/>
  <c r="G169" i="4"/>
  <c r="E173" i="4"/>
  <c r="F173" i="4"/>
  <c r="D173" i="4"/>
  <c r="G173" i="4"/>
  <c r="F172" i="4"/>
  <c r="G172" i="4"/>
  <c r="C172" i="4"/>
  <c r="E172" i="4"/>
  <c r="G171" i="4"/>
  <c r="C171" i="4"/>
  <c r="D171" i="4"/>
  <c r="F171" i="4"/>
  <c r="D170" i="4"/>
  <c r="E170" i="4"/>
  <c r="G170" i="4"/>
  <c r="C170" i="4"/>
  <c r="B149" i="4"/>
  <c r="B145" i="4"/>
  <c r="B141" i="4"/>
  <c r="E156" i="4"/>
  <c r="D152" i="4"/>
  <c r="B128" i="4"/>
  <c r="B124" i="4"/>
  <c r="B120" i="4"/>
  <c r="B116" i="4"/>
  <c r="B112" i="4"/>
  <c r="D127" i="4"/>
  <c r="E119" i="4"/>
  <c r="E98" i="4"/>
  <c r="D98" i="4"/>
  <c r="B95" i="4"/>
  <c r="B91" i="4"/>
  <c r="B97" i="4" s="1"/>
  <c r="B78" i="4"/>
  <c r="B74" i="4"/>
  <c r="B70" i="4"/>
  <c r="B66" i="4"/>
  <c r="B62" i="4"/>
  <c r="B48" i="4"/>
  <c r="B49" i="4"/>
  <c r="B45" i="4"/>
  <c r="B53" i="4"/>
  <c r="B41" i="4"/>
  <c r="E88" i="4"/>
  <c r="D88" i="4"/>
  <c r="C88" i="4"/>
  <c r="E82" i="4"/>
  <c r="B83" i="4"/>
  <c r="C82" i="4"/>
  <c r="C57" i="4"/>
  <c r="C36" i="4"/>
  <c r="C48" i="4" s="1"/>
  <c r="C27" i="4"/>
  <c r="E36" i="4"/>
  <c r="D36" i="4"/>
  <c r="E27" i="4"/>
  <c r="D27" i="4"/>
  <c r="C163" i="4"/>
  <c r="C152" i="4"/>
  <c r="C134" i="4"/>
  <c r="C107" i="4"/>
  <c r="C105" i="4"/>
  <c r="D105" i="4" s="1"/>
  <c r="E105" i="4" s="1"/>
  <c r="E91" i="4" s="1"/>
  <c r="C104" i="4"/>
  <c r="D104" i="4" s="1"/>
  <c r="E104" i="4" s="1"/>
  <c r="C103" i="4"/>
  <c r="D103" i="4" s="1"/>
  <c r="E103" i="4" s="1"/>
  <c r="C102" i="4"/>
  <c r="D102" i="4" s="1"/>
  <c r="E102" i="4" s="1"/>
  <c r="C98" i="4"/>
  <c r="E97" i="4" l="1"/>
  <c r="E93" i="4"/>
  <c r="E83" i="4"/>
  <c r="D140" i="4"/>
  <c r="D115" i="4"/>
  <c r="D123" i="4"/>
  <c r="E140" i="4"/>
  <c r="D144" i="4"/>
  <c r="D148" i="4"/>
  <c r="D156" i="4"/>
  <c r="E152" i="4"/>
  <c r="B86" i="4"/>
  <c r="B84" i="4"/>
  <c r="B87" i="4"/>
  <c r="B85" i="4"/>
  <c r="E111" i="4"/>
  <c r="E127" i="4"/>
  <c r="C73" i="4"/>
  <c r="E57" i="4"/>
  <c r="E77" i="4" s="1"/>
  <c r="B96" i="4"/>
  <c r="B93" i="4"/>
  <c r="E115" i="4"/>
  <c r="E123" i="4"/>
  <c r="E144" i="4"/>
  <c r="C145" i="4"/>
  <c r="D111" i="4"/>
  <c r="D119" i="4"/>
  <c r="E148" i="4"/>
  <c r="C83" i="4"/>
  <c r="D83" i="4"/>
  <c r="C74" i="4"/>
  <c r="C37" i="4"/>
  <c r="C49" i="4"/>
  <c r="C40" i="4"/>
  <c r="C66" i="4"/>
  <c r="C62" i="4"/>
  <c r="C78" i="4"/>
  <c r="D163" i="4"/>
  <c r="C70" i="4"/>
  <c r="C149" i="4"/>
  <c r="C45" i="4"/>
  <c r="C116" i="4"/>
  <c r="C41" i="4"/>
  <c r="D134" i="4"/>
  <c r="C53" i="4"/>
  <c r="C128" i="4"/>
  <c r="E96" i="4"/>
  <c r="E99" i="4"/>
  <c r="E95" i="4"/>
  <c r="C91" i="4"/>
  <c r="B92" i="4"/>
  <c r="C28" i="4"/>
  <c r="D95" i="4"/>
  <c r="D91" i="4"/>
  <c r="C99" i="4"/>
  <c r="C101" i="4" s="1"/>
  <c r="D99" i="4"/>
  <c r="D101" i="4" s="1"/>
  <c r="C31" i="4"/>
  <c r="C32" i="4" s="1"/>
  <c r="E92" i="4"/>
  <c r="D61" i="4"/>
  <c r="D65" i="4"/>
  <c r="D73" i="4"/>
  <c r="D69" i="4"/>
  <c r="D77" i="4"/>
  <c r="C65" i="4"/>
  <c r="C61" i="4"/>
  <c r="C77" i="4"/>
  <c r="C69" i="4"/>
  <c r="C52" i="4"/>
  <c r="C44" i="4"/>
  <c r="E40" i="4"/>
  <c r="E44" i="4"/>
  <c r="E48" i="4"/>
  <c r="E52" i="4"/>
  <c r="D28" i="4"/>
  <c r="E28" i="4"/>
  <c r="C58" i="4"/>
  <c r="D40" i="4"/>
  <c r="D44" i="4"/>
  <c r="D48" i="4"/>
  <c r="D52" i="4"/>
  <c r="E31" i="4"/>
  <c r="E32" i="4" s="1"/>
  <c r="C95" i="4"/>
  <c r="C119" i="4"/>
  <c r="C148" i="4"/>
  <c r="C153" i="4"/>
  <c r="D31" i="4"/>
  <c r="D32" i="4" s="1"/>
  <c r="C137" i="4"/>
  <c r="C140" i="4"/>
  <c r="C156" i="4"/>
  <c r="C157" i="4"/>
  <c r="C141" i="4"/>
  <c r="C144" i="4"/>
  <c r="C123" i="4"/>
  <c r="C108" i="4"/>
  <c r="C111" i="4"/>
  <c r="C124" i="4"/>
  <c r="C127" i="4"/>
  <c r="C120" i="4"/>
  <c r="C112" i="4"/>
  <c r="C115" i="4"/>
  <c r="F163" i="4"/>
  <c r="B162" i="4"/>
  <c r="B161" i="4"/>
  <c r="B160" i="4"/>
  <c r="B156" i="4"/>
  <c r="B157" i="4" s="1"/>
  <c r="B152" i="4"/>
  <c r="B153" i="4" s="1"/>
  <c r="B148" i="4"/>
  <c r="B144" i="4"/>
  <c r="B137" i="4"/>
  <c r="F134" i="4"/>
  <c r="B133" i="4"/>
  <c r="B132" i="4"/>
  <c r="B131" i="4"/>
  <c r="C131" i="4" s="1"/>
  <c r="D131" i="4" s="1"/>
  <c r="E131" i="4" s="1"/>
  <c r="B127" i="4"/>
  <c r="B123" i="4"/>
  <c r="B119" i="4"/>
  <c r="B115" i="4"/>
  <c r="B111" i="4"/>
  <c r="B108" i="4"/>
  <c r="F107" i="4"/>
  <c r="F105" i="4"/>
  <c r="F104" i="4"/>
  <c r="F103" i="4"/>
  <c r="F102" i="4"/>
  <c r="B99" i="4"/>
  <c r="B101" i="4" s="1"/>
  <c r="F98" i="4"/>
  <c r="F99" i="4" s="1"/>
  <c r="F101" i="4" s="1"/>
  <c r="F88" i="4"/>
  <c r="F83" i="4" s="1"/>
  <c r="B77" i="4"/>
  <c r="B73" i="4"/>
  <c r="B69" i="4"/>
  <c r="B65" i="4"/>
  <c r="B61" i="4"/>
  <c r="B58" i="4"/>
  <c r="F77" i="4"/>
  <c r="F78" i="4" s="1"/>
  <c r="B52" i="4"/>
  <c r="B44" i="4"/>
  <c r="B40" i="4"/>
  <c r="B37" i="4"/>
  <c r="F36" i="4"/>
  <c r="B31" i="4"/>
  <c r="B32" i="4" s="1"/>
  <c r="B28" i="4"/>
  <c r="F27" i="4"/>
  <c r="F28" i="4" s="1"/>
  <c r="C139" i="4" l="1"/>
  <c r="C143" i="4"/>
  <c r="B143" i="4"/>
  <c r="B139" i="4"/>
  <c r="B110" i="4"/>
  <c r="B118" i="4"/>
  <c r="C110" i="4"/>
  <c r="C118" i="4"/>
  <c r="E100" i="4"/>
  <c r="E101" i="4"/>
  <c r="D93" i="4"/>
  <c r="D97" i="4"/>
  <c r="C97" i="4"/>
  <c r="C93" i="4"/>
  <c r="C100" i="4"/>
  <c r="D92" i="4"/>
  <c r="E61" i="4"/>
  <c r="E69" i="4"/>
  <c r="E65" i="4"/>
  <c r="D86" i="4"/>
  <c r="C86" i="4"/>
  <c r="D85" i="4"/>
  <c r="C85" i="4"/>
  <c r="D87" i="4"/>
  <c r="C87" i="4"/>
  <c r="F123" i="4"/>
  <c r="F127" i="4"/>
  <c r="F144" i="4"/>
  <c r="F156" i="4"/>
  <c r="F152" i="4"/>
  <c r="F148" i="4"/>
  <c r="D84" i="4"/>
  <c r="C84" i="4"/>
  <c r="F95" i="4"/>
  <c r="F91" i="4"/>
  <c r="E73" i="4"/>
  <c r="F149" i="4"/>
  <c r="F74" i="4"/>
  <c r="F153" i="4"/>
  <c r="F137" i="4"/>
  <c r="F157" i="4"/>
  <c r="F70" i="4"/>
  <c r="F66" i="4"/>
  <c r="F145" i="4"/>
  <c r="F141" i="4"/>
  <c r="F62" i="4"/>
  <c r="C151" i="4"/>
  <c r="C150" i="4"/>
  <c r="D70" i="4"/>
  <c r="D137" i="4"/>
  <c r="D66" i="4"/>
  <c r="E163" i="4"/>
  <c r="D157" i="4"/>
  <c r="D149" i="4"/>
  <c r="D153" i="4"/>
  <c r="D145" i="4"/>
  <c r="D58" i="4"/>
  <c r="D141" i="4"/>
  <c r="D78" i="4"/>
  <c r="D62" i="4"/>
  <c r="D74" i="4"/>
  <c r="B79" i="4"/>
  <c r="C79" i="4" s="1"/>
  <c r="B75" i="4"/>
  <c r="C75" i="4" s="1"/>
  <c r="B71" i="4"/>
  <c r="C71" i="4" s="1"/>
  <c r="B67" i="4"/>
  <c r="C67" i="4" s="1"/>
  <c r="B64" i="4"/>
  <c r="C64" i="4" s="1"/>
  <c r="B60" i="4"/>
  <c r="C60" i="4" s="1"/>
  <c r="B80" i="4"/>
  <c r="C80" i="4" s="1"/>
  <c r="B72" i="4"/>
  <c r="C72" i="4" s="1"/>
  <c r="B63" i="4"/>
  <c r="C63" i="4" s="1"/>
  <c r="B59" i="4"/>
  <c r="C59" i="4" s="1"/>
  <c r="B76" i="4"/>
  <c r="C76" i="4" s="1"/>
  <c r="B68" i="4"/>
  <c r="C68" i="4" s="1"/>
  <c r="B154" i="4"/>
  <c r="B159" i="4"/>
  <c r="B147" i="4"/>
  <c r="B151" i="4"/>
  <c r="B150" i="4"/>
  <c r="B158" i="4"/>
  <c r="B146" i="4"/>
  <c r="B155" i="4"/>
  <c r="B142" i="4"/>
  <c r="B138" i="4"/>
  <c r="B42" i="4"/>
  <c r="C42" i="4" s="1"/>
  <c r="B43" i="4"/>
  <c r="C43" i="4" s="1"/>
  <c r="B55" i="4"/>
  <c r="C55" i="4" s="1"/>
  <c r="B51" i="4"/>
  <c r="C51" i="4" s="1"/>
  <c r="B47" i="4"/>
  <c r="C47" i="4" s="1"/>
  <c r="B39" i="4"/>
  <c r="C39" i="4" s="1"/>
  <c r="B38" i="4"/>
  <c r="C38" i="4" s="1"/>
  <c r="B54" i="4"/>
  <c r="C54" i="4" s="1"/>
  <c r="B50" i="4"/>
  <c r="C50" i="4" s="1"/>
  <c r="B46" i="4"/>
  <c r="C46" i="4" s="1"/>
  <c r="B130" i="4"/>
  <c r="B126" i="4"/>
  <c r="B122" i="4"/>
  <c r="B114" i="4"/>
  <c r="B109" i="4"/>
  <c r="B129" i="4"/>
  <c r="B125" i="4"/>
  <c r="B121" i="4"/>
  <c r="B117" i="4"/>
  <c r="B113" i="4"/>
  <c r="F120" i="4"/>
  <c r="F53" i="4"/>
  <c r="F49" i="4"/>
  <c r="F124" i="4"/>
  <c r="F45" i="4"/>
  <c r="F128" i="4"/>
  <c r="F112" i="4"/>
  <c r="F116" i="4"/>
  <c r="F37" i="4"/>
  <c r="F41" i="4"/>
  <c r="D128" i="4"/>
  <c r="D112" i="4"/>
  <c r="D41" i="4"/>
  <c r="D116" i="4"/>
  <c r="D37" i="4"/>
  <c r="E134" i="4"/>
  <c r="D120" i="4"/>
  <c r="D108" i="4"/>
  <c r="D124" i="4"/>
  <c r="D49" i="4"/>
  <c r="D45" i="4"/>
  <c r="D53" i="4"/>
  <c r="D100" i="4"/>
  <c r="B100" i="4"/>
  <c r="D96" i="4"/>
  <c r="D30" i="4"/>
  <c r="D33" i="4"/>
  <c r="D34" i="4"/>
  <c r="B29" i="4"/>
  <c r="C29" i="4" s="1"/>
  <c r="B30" i="4"/>
  <c r="C30" i="4" s="1"/>
  <c r="B34" i="4"/>
  <c r="C34" i="4" s="1"/>
  <c r="B33" i="4"/>
  <c r="C33" i="4" s="1"/>
  <c r="F29" i="4"/>
  <c r="F34" i="4"/>
  <c r="F30" i="4"/>
  <c r="F33" i="4"/>
  <c r="E33" i="4"/>
  <c r="E30" i="4"/>
  <c r="E29" i="4"/>
  <c r="E34" i="4"/>
  <c r="D29" i="4"/>
  <c r="F131" i="4"/>
  <c r="F160" i="4"/>
  <c r="C160" i="4"/>
  <c r="D160" i="4" s="1"/>
  <c r="E160" i="4" s="1"/>
  <c r="F132" i="4"/>
  <c r="C132" i="4"/>
  <c r="D132" i="4" s="1"/>
  <c r="E132" i="4" s="1"/>
  <c r="F161" i="4"/>
  <c r="C161" i="4"/>
  <c r="D161" i="4" s="1"/>
  <c r="E161" i="4" s="1"/>
  <c r="F133" i="4"/>
  <c r="C133" i="4"/>
  <c r="D133" i="4" s="1"/>
  <c r="E133" i="4" s="1"/>
  <c r="F162" i="4"/>
  <c r="C162" i="4"/>
  <c r="D162" i="4" s="1"/>
  <c r="E162" i="4" s="1"/>
  <c r="C96" i="4"/>
  <c r="C92" i="4"/>
  <c r="C159" i="4"/>
  <c r="C138" i="4"/>
  <c r="C158" i="4"/>
  <c r="C155" i="4"/>
  <c r="C147" i="4"/>
  <c r="C154" i="4"/>
  <c r="C146" i="4"/>
  <c r="C142" i="4"/>
  <c r="C125" i="4"/>
  <c r="C122" i="4"/>
  <c r="C109" i="4"/>
  <c r="C114" i="4"/>
  <c r="C121" i="4"/>
  <c r="C130" i="4"/>
  <c r="C117" i="4"/>
  <c r="C129" i="4"/>
  <c r="C126" i="4"/>
  <c r="C113" i="4"/>
  <c r="F111" i="4"/>
  <c r="F119" i="4"/>
  <c r="F58" i="4"/>
  <c r="F108" i="4"/>
  <c r="F61" i="4"/>
  <c r="F65" i="4"/>
  <c r="F69" i="4"/>
  <c r="F73" i="4"/>
  <c r="F115" i="4"/>
  <c r="F140" i="4"/>
  <c r="F31" i="4"/>
  <c r="F32" i="4" s="1"/>
  <c r="F40" i="4"/>
  <c r="F44" i="4"/>
  <c r="F48" i="4"/>
  <c r="F52" i="4"/>
  <c r="F139" i="4" l="1"/>
  <c r="F143" i="4"/>
  <c r="D139" i="4"/>
  <c r="D143" i="4"/>
  <c r="F110" i="4"/>
  <c r="F118" i="4"/>
  <c r="D110" i="4"/>
  <c r="D118" i="4"/>
  <c r="F97" i="4"/>
  <c r="F93" i="4"/>
  <c r="E85" i="4"/>
  <c r="F85" i="4"/>
  <c r="F84" i="4"/>
  <c r="E84" i="4"/>
  <c r="F87" i="4"/>
  <c r="E87" i="4"/>
  <c r="F86" i="4"/>
  <c r="E86" i="4"/>
  <c r="F92" i="4"/>
  <c r="F96" i="4"/>
  <c r="E145" i="4"/>
  <c r="E137" i="4"/>
  <c r="E78" i="4"/>
  <c r="E62" i="4"/>
  <c r="E70" i="4"/>
  <c r="E66" i="4"/>
  <c r="E157" i="4"/>
  <c r="E149" i="4"/>
  <c r="E74" i="4"/>
  <c r="E153" i="4"/>
  <c r="E141" i="4"/>
  <c r="E58" i="4"/>
  <c r="F138" i="4"/>
  <c r="F150" i="4"/>
  <c r="F158" i="4"/>
  <c r="F155" i="4"/>
  <c r="F151" i="4"/>
  <c r="F142" i="4"/>
  <c r="F159" i="4"/>
  <c r="F154" i="4"/>
  <c r="F147" i="4"/>
  <c r="F146" i="4"/>
  <c r="D150" i="4"/>
  <c r="D159" i="4"/>
  <c r="D142" i="4"/>
  <c r="D151" i="4"/>
  <c r="D158" i="4"/>
  <c r="D155" i="4"/>
  <c r="D147" i="4"/>
  <c r="D154" i="4"/>
  <c r="D146" i="4"/>
  <c r="D138" i="4"/>
  <c r="F76" i="4"/>
  <c r="F79" i="4"/>
  <c r="F75" i="4"/>
  <c r="F71" i="4"/>
  <c r="F67" i="4"/>
  <c r="F64" i="4"/>
  <c r="F60" i="4"/>
  <c r="F72" i="4"/>
  <c r="F63" i="4"/>
  <c r="F59" i="4"/>
  <c r="F80" i="4"/>
  <c r="F68" i="4"/>
  <c r="D80" i="4"/>
  <c r="D76" i="4"/>
  <c r="D72" i="4"/>
  <c r="D68" i="4"/>
  <c r="D79" i="4"/>
  <c r="D75" i="4"/>
  <c r="D71" i="4"/>
  <c r="D67" i="4"/>
  <c r="D64" i="4"/>
  <c r="D63" i="4"/>
  <c r="D60" i="4"/>
  <c r="D59" i="4"/>
  <c r="F42" i="4"/>
  <c r="F55" i="4"/>
  <c r="F51" i="4"/>
  <c r="F47" i="4"/>
  <c r="F54" i="4"/>
  <c r="F38" i="4"/>
  <c r="F50" i="4"/>
  <c r="F46" i="4"/>
  <c r="F43" i="4"/>
  <c r="F39" i="4"/>
  <c r="F109" i="4"/>
  <c r="F130" i="4"/>
  <c r="F126" i="4"/>
  <c r="F122" i="4"/>
  <c r="F114" i="4"/>
  <c r="F129" i="4"/>
  <c r="F121" i="4"/>
  <c r="F113" i="4"/>
  <c r="F125" i="4"/>
  <c r="F117" i="4"/>
  <c r="E116" i="4"/>
  <c r="E37" i="4"/>
  <c r="E120" i="4"/>
  <c r="E108" i="4"/>
  <c r="E53" i="4"/>
  <c r="E49" i="4"/>
  <c r="E124" i="4"/>
  <c r="E45" i="4"/>
  <c r="E41" i="4"/>
  <c r="E112" i="4"/>
  <c r="E128" i="4"/>
  <c r="D42" i="4"/>
  <c r="D54" i="4"/>
  <c r="D50" i="4"/>
  <c r="D47" i="4"/>
  <c r="D46" i="4"/>
  <c r="D43" i="4"/>
  <c r="D55" i="4"/>
  <c r="D51" i="4"/>
  <c r="D39" i="4"/>
  <c r="D38" i="4"/>
  <c r="D109" i="4"/>
  <c r="D130" i="4"/>
  <c r="D126" i="4"/>
  <c r="D122" i="4"/>
  <c r="D114" i="4"/>
  <c r="D129" i="4"/>
  <c r="D121" i="4"/>
  <c r="D113" i="4"/>
  <c r="D125" i="4"/>
  <c r="D117" i="4"/>
  <c r="E139" i="4" l="1"/>
  <c r="E143" i="4"/>
  <c r="E110" i="4"/>
  <c r="E118" i="4"/>
  <c r="E138" i="4"/>
  <c r="E158" i="4"/>
  <c r="E155" i="4"/>
  <c r="E146" i="4"/>
  <c r="E159" i="4"/>
  <c r="E151" i="4"/>
  <c r="E154" i="4"/>
  <c r="E147" i="4"/>
  <c r="E142" i="4"/>
  <c r="E150" i="4"/>
  <c r="E79" i="4"/>
  <c r="E75" i="4"/>
  <c r="E71" i="4"/>
  <c r="E67" i="4"/>
  <c r="E64" i="4"/>
  <c r="E60" i="4"/>
  <c r="E59" i="4"/>
  <c r="E80" i="4"/>
  <c r="E76" i="4"/>
  <c r="E72" i="4"/>
  <c r="E68" i="4"/>
  <c r="E63" i="4"/>
  <c r="E130" i="4"/>
  <c r="E126" i="4"/>
  <c r="E122" i="4"/>
  <c r="E114" i="4"/>
  <c r="E129" i="4"/>
  <c r="E125" i="4"/>
  <c r="E121" i="4"/>
  <c r="E117" i="4"/>
  <c r="E113" i="4"/>
  <c r="E109" i="4"/>
  <c r="E42" i="4"/>
  <c r="E54" i="4"/>
  <c r="E50" i="4"/>
  <c r="E46" i="4"/>
  <c r="E39" i="4"/>
  <c r="E38" i="4"/>
  <c r="E55" i="4"/>
  <c r="E51" i="4"/>
  <c r="E47" i="4"/>
  <c r="E43" i="4"/>
</calcChain>
</file>

<file path=xl/sharedStrings.xml><?xml version="1.0" encoding="utf-8"?>
<sst xmlns="http://schemas.openxmlformats.org/spreadsheetml/2006/main" count="296" uniqueCount="218">
  <si>
    <r>
      <t> </t>
    </r>
    <r>
      <rPr>
        <b/>
        <sz val="8"/>
        <color rgb="FF000000"/>
        <rFont val="Verdana"/>
        <family val="2"/>
        <charset val="204"/>
      </rPr>
      <t>Наименование продукции</t>
    </r>
  </si>
  <si>
    <t>НМШ2 (чугун, двойное уплотнение)</t>
  </si>
  <si>
    <t> НМШ2-16 1,6/10 ду 1,5/1500 (НМШ2-40-1,6/10)</t>
  </si>
  <si>
    <t>15,40 </t>
  </si>
  <si>
    <t> НМШ2-16 1,6/10 ду 1,5/1500 на раме </t>
  </si>
  <si>
    <t>  26,60 </t>
  </si>
  <si>
    <t> НМШ2-16 1,6/10 ду на раме, ЭДВ АИР80В4У3 1,5/1500 </t>
  </si>
  <si>
    <t>~ 45,00 </t>
  </si>
  <si>
    <t> ~ 57,00 </t>
  </si>
  <si>
    <t> НМШ2-25 1,6/16 ду 2,2/1500 (НМШ2-40-1,6/16) </t>
  </si>
  <si>
    <t> 15,40 </t>
  </si>
  <si>
    <t> НМШ2-25 1,6/16 ду 2,2/1500 на раме </t>
  </si>
  <si>
    <t> НМШ2-25 1,6/16 ду на раме, ЭДВ АИР90L4У3  2,2/1500 </t>
  </si>
  <si>
    <t> ~ 50,00 </t>
  </si>
  <si>
    <t> ~ 63,00 </t>
  </si>
  <si>
    <t>НМШ5 (чугун, двойное уплотнение)</t>
  </si>
  <si>
    <t>16,50 </t>
  </si>
  <si>
    <t>28,00 </t>
  </si>
  <si>
    <t>~ 78,00 </t>
  </si>
  <si>
    <t>~ 103,00 </t>
  </si>
  <si>
    <r>
      <t> </t>
    </r>
    <r>
      <rPr>
        <b/>
        <sz val="8"/>
        <color rgb="FF000000"/>
        <rFont val="Verdana"/>
        <family val="2"/>
        <charset val="204"/>
      </rPr>
      <t>НМШ8 (чугун, двойное уплотнение)</t>
    </r>
  </si>
  <si>
    <t>17,50 </t>
  </si>
  <si>
    <t>~103,00 </t>
  </si>
  <si>
    <t>~133,00 </t>
  </si>
  <si>
    <t>НМШ2Ю (алюминий, двойное уплотнение)</t>
  </si>
  <si>
    <t>12,30 </t>
  </si>
  <si>
    <t> НМШ2-16Ю 1,6/10 ду 1,5/1500 на раме</t>
  </si>
  <si>
    <t>23,50 </t>
  </si>
  <si>
    <t> НМШ2-16Ю 1,6/10 ду на раме, ЭДВ АИР80В4У3 1,5/1500</t>
  </si>
  <si>
    <t>~ 38,00 </t>
  </si>
  <si>
    <t> НМШ2-25Ю 1,6/16 ду 2,2/1500 на раме</t>
  </si>
  <si>
    <t> НМШ2-25Ю 1,6/16 ду на раме, ЭДВ АИР90L4У3  2,2/1500</t>
  </si>
  <si>
    <t>~ 40,00 </t>
  </si>
  <si>
    <t>~ 50,00 </t>
  </si>
  <si>
    <t> НМШ2-40Ю 1,6/25 ду 3,0/1500 на раме</t>
  </si>
  <si>
    <t> 23,50 </t>
  </si>
  <si>
    <t> НМШ2-40Ю 1,6/25 ду на раме, ЭДВ АИР100L4У3 3,0/1500</t>
  </si>
  <si>
    <t>~ 60,00 </t>
  </si>
  <si>
    <t> Рама 2…</t>
  </si>
  <si>
    <t>НМШ5Ю (алюминий, двойное уплотнение)</t>
  </si>
  <si>
    <t>13,50 </t>
  </si>
  <si>
    <t> НМШ5-6,3Ю 4,0/4 ду 1,5/1500 на раме</t>
  </si>
  <si>
    <t>25,00 </t>
  </si>
  <si>
    <t> НМШ5-6,3Ю 4,0/4 ду на раме, ЭДВ АИР80В4У3 1,5/1500</t>
  </si>
  <si>
    <t>~ 48,00 </t>
  </si>
  <si>
    <t> НМШ5-10Ю 2,5/6 ду 2,2/1000 на раме</t>
  </si>
  <si>
    <t> НМШ5-10Ю 2,5/6 ду на раме, ЭДВ АИР100Л6  2,2/1000 </t>
  </si>
  <si>
    <t>~ 55,00 </t>
  </si>
  <si>
    <t>~ 70,00 </t>
  </si>
  <si>
    <t> НМШ5-10Ю 4,0/6 ду 2,2/1500 на раме</t>
  </si>
  <si>
    <t> НМШ5-10Ю 4,0/6 ду на раме, ЭДВ АИР90L4У3  2,2/1500</t>
  </si>
  <si>
    <t> НМШ5-16Ю 4,0/10 ду 3,0/1500 на раме</t>
  </si>
  <si>
    <t> НМШ5-25Ю 4,0/16 ду 4,0/1500 на раме</t>
  </si>
  <si>
    <t> НМШ5-40Ю 4,0/25 ду 5,5/1500 на раме</t>
  </si>
  <si>
    <t> НМШ5-40Ю 4,0/25 ду на раме, ЭДВ АИР112М4 5,5/1500</t>
  </si>
  <si>
    <t>~ 75,00 </t>
  </si>
  <si>
    <t>~ 100,00 </t>
  </si>
  <si>
    <t> Рама 5…</t>
  </si>
  <si>
    <r>
      <t> </t>
    </r>
    <r>
      <rPr>
        <b/>
        <sz val="8"/>
        <color rgb="FF000000"/>
        <rFont val="Verdana"/>
        <family val="2"/>
        <charset val="204"/>
      </rPr>
      <t>НМШ8Ю (алюминий, двойное уплотнение)</t>
    </r>
  </si>
  <si>
    <t>14,50 </t>
  </si>
  <si>
    <t> НМШ8-4,0Ю 6,3/2,5 ду 1,5/1500 на раме</t>
  </si>
  <si>
    <t> 26,00 </t>
  </si>
  <si>
    <t> НМШ8-4,0Ю 6,3/2,5 ду на раме, ЭДВ АИР80В4У3 1,5/1500</t>
  </si>
  <si>
    <t> НМШ8-6,3Ю 6,3/4 ду 2,2/1500 на раме</t>
  </si>
  <si>
    <t>26,00 </t>
  </si>
  <si>
    <t> НМШ8-6,3Ю 6,3/4 ду на раме, ЭДВ АИР90L4У3  2,2/1500</t>
  </si>
  <si>
    <t> НМШ8-10Ю 6,3/6 ду 3,0/1500 на раме</t>
  </si>
  <si>
    <t>~ 65,00 </t>
  </si>
  <si>
    <t> НМШ8-16Ю 6,3/10 ду 4,0/1500 на раме</t>
  </si>
  <si>
    <t> НМШ8-25Ю 6,3/16 ду 5,5/1500 на раме</t>
  </si>
  <si>
    <t> НМШ8-25Ю 6,3/16 ду на раме, ЭДВ АИР112М4 5,5/1500</t>
  </si>
  <si>
    <t>~ 80,00 </t>
  </si>
  <si>
    <t> НМШ8-40Ю 6,3/25 ду 7,5/1500 на раме</t>
  </si>
  <si>
    <t>~ 130,00 </t>
  </si>
  <si>
    <t> Рама 8…</t>
  </si>
  <si>
    <t>ЗИП:</t>
  </si>
  <si>
    <t> Полумуфта ответная (1.5; 2.2; 3.0; 4.0 кВт)*</t>
  </si>
  <si>
    <t> Полумуфта ответная (5.5; 7.5 кВт)*</t>
  </si>
  <si>
    <r>
      <t> Термостойкие РТИ (от 70</t>
    </r>
    <r>
      <rPr>
        <sz val="12"/>
        <color rgb="FF000000"/>
        <rFont val="Times New Roman"/>
        <family val="1"/>
        <charset val="204"/>
      </rPr>
      <t>°</t>
    </r>
    <r>
      <rPr>
        <sz val="8"/>
        <color rgb="FF000000"/>
        <rFont val="Verdana"/>
        <family val="2"/>
        <charset val="204"/>
      </rPr>
      <t>С)*</t>
    </r>
  </si>
  <si>
    <r>
      <t> Сальниковое уплотнение (от 70</t>
    </r>
    <r>
      <rPr>
        <sz val="12"/>
        <color rgb="FF000000"/>
        <rFont val="Times New Roman"/>
        <family val="1"/>
        <charset val="204"/>
      </rPr>
      <t>°</t>
    </r>
    <r>
      <rPr>
        <sz val="8"/>
        <color rgb="FF000000"/>
        <rFont val="Verdana"/>
        <family val="2"/>
        <charset val="204"/>
      </rPr>
      <t>С)*</t>
    </r>
  </si>
  <si>
    <r>
      <t> Бронзовые втулки (от 70</t>
    </r>
    <r>
      <rPr>
        <sz val="12"/>
        <color rgb="FF000000"/>
        <rFont val="Times New Roman"/>
        <family val="1"/>
        <charset val="204"/>
      </rPr>
      <t>°</t>
    </r>
    <r>
      <rPr>
        <sz val="8"/>
        <color rgb="FF000000"/>
        <rFont val="Verdana"/>
        <family val="2"/>
        <charset val="204"/>
      </rPr>
      <t>С)*</t>
    </r>
  </si>
  <si>
    <r>
      <t> Бронзовые втулки (от 70</t>
    </r>
    <r>
      <rPr>
        <sz val="12"/>
        <color rgb="FF000000"/>
        <rFont val="Times New Roman"/>
        <family val="1"/>
        <charset val="204"/>
      </rPr>
      <t>°</t>
    </r>
    <r>
      <rPr>
        <sz val="8"/>
        <color rgb="FF000000"/>
        <rFont val="Verdana"/>
        <family val="2"/>
        <charset val="204"/>
      </rPr>
      <t>С)*</t>
    </r>
  </si>
  <si>
    <t> Звездочка резиновая к отв. п/муфте диам. 50 мм*</t>
  </si>
  <si>
    <t> Звездочка резиновая к отв. п/муфте диам. 60 мм*</t>
  </si>
  <si>
    <t> Звездочка резиновая к отв. п/муфте диам. 80 мм*</t>
  </si>
  <si>
    <t>* При изменении стоимости комплектующих, указанная цена может изменяться </t>
  </si>
  <si>
    <t>По письменной заявке заказчика возможна настройка перепускного давления на значения, отличные от установленного ряда, но в пределах стандартных значений. </t>
  </si>
  <si>
    <r>
      <t>По письменной заявке заказчика возможно изменение производительности насоса в сторону уменьшения в допустимых пределах для данного типа насосов.</t>
    </r>
    <r>
      <rPr>
        <sz val="14"/>
        <color rgb="FF333333"/>
        <rFont val="Arial"/>
        <family val="2"/>
        <charset val="204"/>
      </rPr>
      <t> </t>
    </r>
  </si>
  <si>
    <t> НМШ2-16 1,6/10 ду на раме, ЭДВ 4ВР(АИМЛ)80В4У2 1,5/1500 </t>
  </si>
  <si>
    <t> НМШ2-25 1,6/16 ду на раме, ЭДВ 4ВР(АИМЛ)90L4У2  2,2/1500</t>
  </si>
  <si>
    <t> НМШ5-6,3 4,0/4 ду 1,5/1500 (НМШ5-25-4,0/4)</t>
  </si>
  <si>
    <t> НМШ5-6,3 4,0/4 ду 1,5/1500 на раме</t>
  </si>
  <si>
    <t> НМШ5-6,3 4,0/4 ду на раме, ЭДВ АИР80В4У3 1,5/1500</t>
  </si>
  <si>
    <t> НМШ5-6,3 4,0/4 ду на раме, ЭДВ 4ВР(АИМЛ)80В4У2 1,5/1500</t>
  </si>
  <si>
    <t> НМШ5-10 2,5/6 ду 2,2/1000 (НМШ5-25-2,5/6)</t>
  </si>
  <si>
    <t> НМШ5-10 2,5/6 ду 2,2/1000 на раме</t>
  </si>
  <si>
    <t> НМШ5-10 2,5/6 ду на раме, ЭДВ АИР100L6  2,2/1000 </t>
  </si>
  <si>
    <t> НМШ5-10 2,5/6 ду на раме, ЭДВ 4ВР(АИМЛ)100L6  2,2/1000  </t>
  </si>
  <si>
    <t> НМШ5-10 4,0/6 ду 2,2/1500 (НМШ5-25-4,0/6)</t>
  </si>
  <si>
    <t> НМШ5-10 4,0/6 ду 2,2/1500 на раме</t>
  </si>
  <si>
    <t> НМШ5-10 4,0/6 ду на раме, ЭДВ АИР90L4У3  2,2/1500</t>
  </si>
  <si>
    <t> НМШ5-10 4,0/6 ду на раме, ЭДВ 4ВР(АИМЛ)90L4У2 2,2/1500</t>
  </si>
  <si>
    <t>~ 103,00</t>
  </si>
  <si>
    <t> НМШ5-16 4,0/10 ду 3,0/1500 (НМШ5-25-4,0/10)</t>
  </si>
  <si>
    <t> НМШ5-16 4,0/10 ду 3,0/1500 на раме</t>
  </si>
  <si>
    <t> НМШ5-16 4,0/10 ду на раме, ЭДВ АИР100S4  3,0/1500</t>
  </si>
  <si>
    <t> НМШ5-16 4,0/10 ду на раме, ЭДВ 4ВР(АИМЛ)100S4  3,0/1500</t>
  </si>
  <si>
    <t> ~ 103,00 </t>
  </si>
  <si>
    <t> НМШ5-25 4,0/16 ду 4,0/1500 (НМШ5-25-4,0/16)</t>
  </si>
  <si>
    <t> НМШ5-25 4,0/16 ду 4,0/1500 на раме</t>
  </si>
  <si>
    <t> НМШ5-25 4,0/16 ду на раме, ЭДВ АИР100L4 4,0/1500</t>
  </si>
  <si>
    <t> НМШ5-25 4,0/16 ду на раме, ЭДВ 4ВР(АИМЛ)100L4  4,0/1500</t>
  </si>
  <si>
    <t> НМШ8-4,0 6,3/2,5 ду 1,5/1500 (НМШ8-25-6,3/2,5)</t>
  </si>
  <si>
    <t> НМШ8-4,0 6,3/2,5 ду 1,5/1500 на раме</t>
  </si>
  <si>
    <t> НМШ8-4,0 6,3/2,5 ду на раме, ЭДВ АИР80В4У3 1,5/1500</t>
  </si>
  <si>
    <t> НМШ8-4,0 6,3/2,5 ду на раме, ЭДВ 4ВР(АИМЛ)80В4У2 1,5/1500</t>
  </si>
  <si>
    <t> НМШ8-6,3 6,3/4 ду 2,2/1500 (НМШ8-25-6,3/4)</t>
  </si>
  <si>
    <t> НМШ8-6,3 6,3/4 ду 2,2/1500 на раме</t>
  </si>
  <si>
    <t> НМШ8-6,3 6,3/4 ду на раме, ЭДВ АИР90L4У3  2,2/1500</t>
  </si>
  <si>
    <t> НМШ8-6,3 6,3/4 ду на раме, ЭДВ 4ВР(АИМЛ)90L4У2  2,2/1500 </t>
  </si>
  <si>
    <t> НМШ8-10 6,3/6 ду 3,0/1500 (НМШ8-25-6,3/6)</t>
  </si>
  <si>
    <t> НМШ8-10 6,3/6 ду 3,0/1500 на раме</t>
  </si>
  <si>
    <t> НМШ8-10 6,3/6 ду на раме, ЭДВ АИР100S4 3,0/1500</t>
  </si>
  <si>
    <t> НМШ8-10 6,3/6 ду на раме, ЭДВ 4ВР(АИМЛ)100S4 3,0/1500</t>
  </si>
  <si>
    <t> НМШ8-16 6,3/10 ду 4,0/1500 (НМШ8-25-6,3/10)</t>
  </si>
  <si>
    <t> НМШ8-16 6,3/10 ду 4,0/1500 на раме</t>
  </si>
  <si>
    <t> НМШ8-16 6,3/10 ду на раме, ЭДВ АИР100L4 4,0/1500</t>
  </si>
  <si>
    <t> НМШ8-16 6,3/10 ду на раме, ЭДВ 4ВР(АИМЛ)100L4 4,0/1500</t>
  </si>
  <si>
    <t> НМШ8-25 6,3/16 ду 5,5/1500 (НМШ8-25-6,3/16)</t>
  </si>
  <si>
    <t> НМШ8-25 6,3/16 ду 5,5/1500 на раме</t>
  </si>
  <si>
    <t> НМШ8-25 6,3/16 ду на раме, ЭДВ АИР112М4 5,5/1500</t>
  </si>
  <si>
    <t> НМШ8-25 6,3/16 ду на раме, ЭДВ 4ВР(АИМЛ)112М4 5,5/1500</t>
  </si>
  <si>
    <t> ~133,00 </t>
  </si>
  <si>
    <t> НМШ8-40 6,3/25 ду 7,5/1500</t>
  </si>
  <si>
    <t> НМШ8-40 6,3/25 ду на раме, ЭДВ АИР132S4 7,5/1500</t>
  </si>
  <si>
    <t> НМШ8-40 6,3/25 ду на раме, ЭДВ 4ВР(ВА)132S4 7,5/1500</t>
  </si>
  <si>
    <t> НМШ2-16Ю 1,6/10 ду на раме, ЭДВ 4ВР(АИМЛ)80В4У2 1,5/1500</t>
  </si>
  <si>
    <t> НМШ2-25Ю 1,6/16 ду на раме, ЭДВ 4ВР(АИМЛ)90L4У2  2,2/1500</t>
  </si>
  <si>
    <t> НМШ2-40Ю 1,6/25 ду на раме, ЭДВ 4ВР(АИМЛ)100L4У2 3,0/1500</t>
  </si>
  <si>
    <t> НМШ5-6,3Ю 4,0/4 ду на раме, ЭДВ 4ВР(АИМЛ)80В4У2 1,5/1500</t>
  </si>
  <si>
    <t> НМШ5-10Ю 2,5/6 ду на раме, ЭДВ 4ВР(АИМЛ)100L6  2,2/1000  </t>
  </si>
  <si>
    <t> НМШ5-10Ю 4,0/6 ду на раме, ЭДВ 4ВР(АИМЛ)90L4У2 2,2/1500</t>
  </si>
  <si>
    <t> НМШ5-16Ю 4,0/10 ду на раме, ЭДВ АИР100S4  3,0/1500</t>
  </si>
  <si>
    <t> НМШ5-16Ю 4,0/10 ду на раме, ЭДВ4ВР(АИМЛ)100S4  3,0/1500</t>
  </si>
  <si>
    <t> НМШ5-25Ю 4,0/16 ду на раме, ЭДВ АИР100L4 4,0/1500</t>
  </si>
  <si>
    <t> НМШ5-25Ю 4,0/16 ду на раме, ЭДВ 4ВР(АИМЛ)100L4  4,0/1500</t>
  </si>
  <si>
    <t> НМШ5-40Ю 4,0/25 ду на раме, ЭДВ 4ВР(АИМЛ)112М4 5,5/1500</t>
  </si>
  <si>
    <t> НМШ8-4,0Ю 6,3/2,5 ду на раме, ЭДВ 4ВР(АИМЛ)80В4У2 1,5/1500</t>
  </si>
  <si>
    <t> НМШ8-6,3Ю 6,3/4 ду на раме, ЭДВ 4ВР(АИМЛ)90L4У2  2,2/1500 </t>
  </si>
  <si>
    <t> НМШ8-10Ю 6,3/6 ду на раме, ЭДВ АИР100S4 3,0/1500</t>
  </si>
  <si>
    <t> НМШ8-10Ю 6,3/6 ду на раме, ЭДВ 4ВР(АИМЛ)100S4 3,0/1500</t>
  </si>
  <si>
    <t> НМШ8-16Ю 6,3/10 ду на раме, ЭДВ АИР100L4 4,0/1500</t>
  </si>
  <si>
    <t> НМШ8-16Ю 6,3/10 ду на раме, ЭДВ 4ВР(АИМЛ)100L4 4,0/1500</t>
  </si>
  <si>
    <t> НМШ8-25Ю 6,3/16 ду на раме, ЭДВ 4ВР(АИМЛ)112М4 5,5/1500</t>
  </si>
  <si>
    <t> НМШ8-40Ю 6,3/25 ду на раме, ЭДВ АИР132S4 7,5/1500</t>
  </si>
  <si>
    <t> НМШ8-40Ю 6,3/25 ду на раме, ЭДВ 4ВР(ВА)132S4 7,5/1500</t>
  </si>
  <si>
    <t> НМШ8-40 6,3/25 ду 7,5/1500 на раме</t>
  </si>
  <si>
    <t> Звездочка резиновая к отв. п/муфте диам. 100 мм*</t>
  </si>
  <si>
    <t> НМШ2-16Ю 1,6/10 ду 1,5/1500 (НМШ2-40-1,6/10Ю) без лап</t>
  </si>
  <si>
    <t> НМШ2-25Ю 1,6/16 ду 2,2/1500 (НМШ2-40-1,6/16Ю) без лап</t>
  </si>
  <si>
    <t> НМШ2-40Ю 1,6/25 ду 3,0/1500 (НМШ2-40-1,6/25Ю) без лап</t>
  </si>
  <si>
    <t>Ш40 (чугун, двойное уплотнение)</t>
  </si>
  <si>
    <t> Ш40-4-19,5/4 ду</t>
  </si>
  <si>
    <t>~60,00 </t>
  </si>
  <si>
    <t> Ш40-4-19,5/4 ду на раме</t>
  </si>
  <si>
    <t>~85,00 </t>
  </si>
  <si>
    <t> Ш40-4-19,5/4 ду на раме, ЭДВ АИР132S6 5,5/1000</t>
  </si>
  <si>
    <t>~150,00 </t>
  </si>
  <si>
    <t> Ш40-4-19,5/4 ду на раме, ЭДВ 4ВР(АИМЛ)132S6 5,5/1000</t>
  </si>
  <si>
    <t>~205,00 </t>
  </si>
  <si>
    <t> Ш40-4-19,5/4 ду на раме, ЭДВ АИР132М6 7,5/1000</t>
  </si>
  <si>
    <t>~167,00 </t>
  </si>
  <si>
    <t> Ш40-4-19,5/4 ду на раме, ЭДВ 4ВР(АИМЛ)132М6 7,5/1000</t>
  </si>
  <si>
    <t>~215,00</t>
  </si>
  <si>
    <t> Рама Ш40</t>
  </si>
  <si>
    <t> НМШ5-6,3Ю 4,0/4 ду 1,5/1500 (НМШ5-25-4,0/4Ю) без лап</t>
  </si>
  <si>
    <t> НМШ5-10Ю 2,5/6 ду 2,2/1000 (НМШ5-25-2,5/6Ю) без лап</t>
  </si>
  <si>
    <t> НМШ5-10Ю 4,0/6 ду 2,2/1500 (НМШ5-25-4,0/6Ю) без лап</t>
  </si>
  <si>
    <t> НМШ5-16Ю 4,0/10 ду 3,0/1500 (НМШ5-25-4,0/10Ю) без лап</t>
  </si>
  <si>
    <t> НМШ5-25Ю 4,0/16 ду 4,0/1500 (НМШ5-25-4,0/16Ю) без лап</t>
  </si>
  <si>
    <t> НМШ5-40Ю 4,0/25 ду 5,5/1500 (НМШ5-25-4,0/25Ю) без лап</t>
  </si>
  <si>
    <t> НМШ8-4,0Ю 6,3/2,5 ду 1,5/1500 (НМШ8-25-6,3/2,5Ю) без лап</t>
  </si>
  <si>
    <t> НМШ8-6,3Ю 6,3/4 ду 2,2/1500 (НМШ8-25-6,3/4Ю) без лап</t>
  </si>
  <si>
    <t> НМШ8-10Ю 6,3/6 ду 3,0/1500 (НМШ8-25-6,3/6Ю) без лап</t>
  </si>
  <si>
    <t> НМШ8-16Ю 6,3/10 ду 4,0/1500 (НМШ8-25-6,3/10Ю) без лап</t>
  </si>
  <si>
    <t> НМШ8-25Ю 6,3/16 ду 5,5/1500 (НМШ8-25-6,3/16Ю) без лап</t>
  </si>
  <si>
    <t> НМШ8-40Ю 6,3/25 ду 7,5/1500 (НМШ8-25-6,3/25Ю) без лап</t>
  </si>
  <si>
    <t>Цена 
10-14 шт.</t>
  </si>
  <si>
    <t>Цена 
15-19 шт.</t>
  </si>
  <si>
    <t>Цена 
1-9 шт.</t>
  </si>
  <si>
    <t>Цена 
20-29 шт.</t>
  </si>
  <si>
    <t>Цена 
30 шт. и более</t>
  </si>
  <si>
    <t>Комплектация насосов:</t>
  </si>
  <si>
    <r>
      <t>•</t>
    </r>
    <r>
      <rPr>
        <sz val="10"/>
        <color rgb="FF333333"/>
        <rFont val="Tahoma"/>
        <family val="2"/>
        <charset val="204"/>
      </rPr>
      <t> насос в комплекте с ответной полумуфтой и звездочкой без рамы и э/двигателя </t>
    </r>
  </si>
  <si>
    <r>
      <t>•</t>
    </r>
    <r>
      <rPr>
        <sz val="10"/>
        <color rgb="FF333333"/>
        <rFont val="Tahoma"/>
        <family val="2"/>
        <charset val="204"/>
      </rPr>
      <t> насос в комплекте с ответной полумуфтой и звездочкой на раме без  э/двигателя </t>
    </r>
  </si>
  <si>
    <r>
      <t>•</t>
    </r>
    <r>
      <rPr>
        <sz val="10"/>
        <color rgb="FF333333"/>
        <rFont val="Tahoma"/>
        <family val="2"/>
        <charset val="204"/>
      </rPr>
      <t> насос в комплекте с ответной полумуфтой и звездочкой на раме с общепромышленным электродвигателем</t>
    </r>
  </si>
  <si>
    <r>
      <t>•</t>
    </r>
    <r>
      <rPr>
        <sz val="10"/>
        <color rgb="FF333333"/>
        <rFont val="Tahoma"/>
        <family val="2"/>
        <charset val="204"/>
      </rPr>
      <t> насос в комплекте с ответной полумуфтой и звездочкой на раме со взрывозащищенным электродвигателем</t>
    </r>
  </si>
  <si>
    <t>Условное обозначение насосов:</t>
  </si>
  <si>
    <t>Например: НМШ2-16Ю 1,6/10 ду 1,5/1500 (НМШ2-40-1,6/10Ю)</t>
  </si>
  <si>
    <r>
      <t> </t>
    </r>
    <r>
      <rPr>
        <sz val="10"/>
        <color rgb="FF333333"/>
        <rFont val="Tahoma"/>
        <family val="2"/>
        <charset val="204"/>
      </rPr>
      <t>• НМШ - насос масляный шестеренный</t>
    </r>
  </si>
  <si>
    <r>
      <t> </t>
    </r>
    <r>
      <rPr>
        <sz val="10"/>
        <color rgb="FF333333"/>
        <rFont val="Tahoma"/>
        <family val="2"/>
        <charset val="204"/>
      </rPr>
      <t>• Ш - шестеренный насос</t>
    </r>
  </si>
  <si>
    <r>
      <t> </t>
    </r>
    <r>
      <rPr>
        <sz val="10"/>
        <color rgb="FF333333"/>
        <rFont val="Tahoma"/>
        <family val="2"/>
        <charset val="204"/>
      </rPr>
      <t>• 2 - подача насоса в литрах на 100 оборотов</t>
    </r>
  </si>
  <si>
    <r>
      <t> </t>
    </r>
    <r>
      <rPr>
        <sz val="10"/>
        <color rgb="FF333333"/>
        <rFont val="Tahoma"/>
        <family val="2"/>
        <charset val="204"/>
      </rPr>
      <t>• 16 - давление перепуска, кгс/см</t>
    </r>
    <r>
      <rPr>
        <vertAlign val="superscript"/>
        <sz val="10"/>
        <color rgb="FF333333"/>
        <rFont val="Tahoma"/>
        <family val="2"/>
        <charset val="204"/>
      </rPr>
      <t>2</t>
    </r>
  </si>
  <si>
    <r>
      <t> </t>
    </r>
    <r>
      <rPr>
        <sz val="10"/>
        <color rgb="FF333333"/>
        <rFont val="Tahoma"/>
        <family val="2"/>
        <charset val="204"/>
      </rPr>
      <t>• Ю - условное обозначение материала проточной части насоса:</t>
    </r>
  </si>
  <si>
    <r>
      <t> </t>
    </r>
    <r>
      <rPr>
        <sz val="10"/>
        <color rgb="FF333333"/>
        <rFont val="Tahoma"/>
        <family val="2"/>
        <charset val="204"/>
      </rPr>
      <t>• без обозначения - чугун</t>
    </r>
  </si>
  <si>
    <r>
      <t> </t>
    </r>
    <r>
      <rPr>
        <sz val="10"/>
        <color rgb="FF333333"/>
        <rFont val="Tahoma"/>
        <family val="2"/>
        <charset val="204"/>
      </rPr>
      <t>• Ю - алюминий и его сплавы</t>
    </r>
  </si>
  <si>
    <r>
      <t> </t>
    </r>
    <r>
      <rPr>
        <sz val="10"/>
        <color rgb="FF333333"/>
        <rFont val="Tahoma"/>
        <family val="2"/>
        <charset val="204"/>
      </rPr>
      <t>• Б - бронза</t>
    </r>
  </si>
  <si>
    <r>
      <t> </t>
    </r>
    <r>
      <rPr>
        <sz val="10"/>
        <color rgb="FF333333"/>
        <rFont val="Tahoma"/>
        <family val="2"/>
        <charset val="204"/>
      </rPr>
      <t>• 1,6 - производительность насоса, м</t>
    </r>
    <r>
      <rPr>
        <vertAlign val="superscript"/>
        <sz val="10"/>
        <color rgb="FF333333"/>
        <rFont val="Tahoma"/>
        <family val="2"/>
        <charset val="204"/>
      </rPr>
      <t>3</t>
    </r>
    <r>
      <rPr>
        <sz val="10"/>
        <color rgb="FF333333"/>
        <rFont val="Tahoma"/>
        <family val="2"/>
        <charset val="204"/>
      </rPr>
      <t>/ч</t>
    </r>
  </si>
  <si>
    <r>
      <t> </t>
    </r>
    <r>
      <rPr>
        <sz val="10"/>
        <color rgb="FF333333"/>
        <rFont val="Tahoma"/>
        <family val="2"/>
        <charset val="204"/>
      </rPr>
      <t>• 10 - давление на выходе из насоса (рабочее давление), кгс/см</t>
    </r>
    <r>
      <rPr>
        <vertAlign val="superscript"/>
        <sz val="10"/>
        <color rgb="FF333333"/>
        <rFont val="Tahoma"/>
        <family val="2"/>
        <charset val="204"/>
      </rPr>
      <t>2</t>
    </r>
  </si>
  <si>
    <r>
      <t> </t>
    </r>
    <r>
      <rPr>
        <sz val="10"/>
        <color rgb="FF333333"/>
        <rFont val="Tahoma"/>
        <family val="2"/>
        <charset val="204"/>
      </rPr>
      <t>• ду - двойное уплотнение</t>
    </r>
  </si>
  <si>
    <r>
      <t> </t>
    </r>
    <r>
      <rPr>
        <sz val="10"/>
        <color rgb="FF333333"/>
        <rFont val="Tahoma"/>
        <family val="2"/>
        <charset val="204"/>
      </rPr>
      <t>• 1,5/1500 - мощность электропривода, кВт/об</t>
    </r>
  </si>
  <si>
    <r>
      <t> </t>
    </r>
    <r>
      <rPr>
        <sz val="10"/>
        <color rgb="FF333333"/>
        <rFont val="Tahoma"/>
        <family val="2"/>
        <charset val="204"/>
      </rPr>
      <t>• (НМШ2-40-1,6/10Ю) - условное обозначение, используемое другими производителями аналогичного насоса</t>
    </r>
  </si>
  <si>
    <t>цены на насосные агрегаты указаны с учетом цен на электродвигатели на 01.01.2019 года </t>
  </si>
  <si>
    <t>Масса, кг, не более</t>
  </si>
  <si>
    <t> Комплект фланцев НМШ2 без патрубка:* 
 - фланец - 2 шт.
 - прокладка паронит - 2 шт.
 - вход болт М10* - 4 шт.
 - выход болт М12* - 4 шт.</t>
  </si>
  <si>
    <t> Комплект фланцев НМШ5 без патрубка:* 
 - фланец - 2 шт.
 - прокладка паронит - 2 шт.
 - вход болт М10* - 4 шт.
 - выход болт М16* - 4 шт.</t>
  </si>
  <si>
    <t> Комплект фланцев НМШ8 без патрубка:* 
 - фланец - 2 шт.
 - прокладка паронит - 2 шт.
 - вход болт М10* - 4 шт.
 - выход болт М16* - 4 шт.</t>
  </si>
  <si>
    <t>Отпускные цены на насосы НМШ с 01.02.2019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</si>
</sst>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4"/>
      <color rgb="FF4A4F75"/>
      <name val="Arial"/>
      <family val="2"/>
      <charset val="204"/>
    </font>
    <font>
      <sz val="10"/>
      <color rgb="FF333333"/>
      <name val="Tahom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0"/>
      <color rgb="FF4A4F75"/>
      <name val="Tahoma"/>
      <family val="2"/>
      <charset val="204"/>
    </font>
    <font>
      <b/>
      <sz val="10"/>
      <color rgb="FF333333"/>
      <name val="Tahoma"/>
      <family val="2"/>
      <charset val="204"/>
    </font>
    <font>
      <vertAlign val="superscript"/>
      <sz val="10"/>
      <color rgb="FF333333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abSelected="1" workbookViewId="0">
      <selection activeCell="J20" sqref="J20"/>
    </sheetView>
  </sheetViews>
  <sheetFormatPr defaultRowHeight="15" x14ac:dyDescent="0.25"/>
  <cols>
    <col min="1" max="1" width="59.140625" customWidth="1"/>
    <col min="2" max="5" width="13.85546875" customWidth="1"/>
    <col min="6" max="6" width="14.85546875" customWidth="1"/>
    <col min="7" max="7" width="12" customWidth="1"/>
  </cols>
  <sheetData>
    <row r="1" spans="1:7" ht="18" customHeight="1" x14ac:dyDescent="0.25">
      <c r="A1" s="27" t="s">
        <v>217</v>
      </c>
      <c r="B1" s="27"/>
      <c r="C1" s="27"/>
      <c r="D1" s="27"/>
      <c r="E1" s="27"/>
      <c r="F1" s="27"/>
      <c r="G1" s="27"/>
    </row>
    <row r="2" spans="1:7" x14ac:dyDescent="0.25">
      <c r="A2" s="30" t="s">
        <v>192</v>
      </c>
      <c r="B2" s="30"/>
      <c r="C2" s="30"/>
      <c r="D2" s="30"/>
    </row>
    <row r="3" spans="1:7" ht="15" customHeight="1" x14ac:dyDescent="0.25">
      <c r="A3" s="15" t="s">
        <v>193</v>
      </c>
      <c r="B3" s="15"/>
      <c r="C3" s="15"/>
      <c r="D3" s="15"/>
    </row>
    <row r="4" spans="1:7" ht="15" customHeight="1" x14ac:dyDescent="0.25">
      <c r="A4" s="15" t="s">
        <v>194</v>
      </c>
      <c r="B4" s="15"/>
      <c r="C4" s="15"/>
      <c r="D4" s="15"/>
    </row>
    <row r="5" spans="1:7" ht="15" customHeight="1" x14ac:dyDescent="0.25">
      <c r="A5" s="15" t="s">
        <v>195</v>
      </c>
      <c r="B5" s="15"/>
      <c r="C5" s="15"/>
      <c r="D5" s="15"/>
    </row>
    <row r="6" spans="1:7" ht="15" customHeight="1" x14ac:dyDescent="0.25">
      <c r="A6" s="15" t="s">
        <v>196</v>
      </c>
      <c r="B6" s="15"/>
      <c r="C6" s="15"/>
      <c r="D6" s="15"/>
    </row>
    <row r="8" spans="1:7" x14ac:dyDescent="0.25">
      <c r="A8" s="30" t="s">
        <v>197</v>
      </c>
      <c r="B8" s="30"/>
      <c r="C8" s="30"/>
      <c r="D8" s="30"/>
    </row>
    <row r="9" spans="1:7" x14ac:dyDescent="0.25">
      <c r="A9" s="17" t="s">
        <v>198</v>
      </c>
      <c r="B9" s="17"/>
      <c r="C9" s="17"/>
      <c r="D9" s="17"/>
    </row>
    <row r="10" spans="1:7" x14ac:dyDescent="0.25">
      <c r="A10" s="15" t="s">
        <v>199</v>
      </c>
      <c r="B10" s="15"/>
      <c r="C10" s="15"/>
      <c r="D10" s="15"/>
      <c r="E10" s="15"/>
      <c r="F10" s="15"/>
      <c r="G10" s="15"/>
    </row>
    <row r="11" spans="1:7" x14ac:dyDescent="0.25">
      <c r="A11" s="12" t="s">
        <v>200</v>
      </c>
    </row>
    <row r="12" spans="1:7" x14ac:dyDescent="0.25">
      <c r="A12" s="12" t="s">
        <v>201</v>
      </c>
    </row>
    <row r="13" spans="1:7" x14ac:dyDescent="0.25">
      <c r="A13" s="12" t="s">
        <v>202</v>
      </c>
    </row>
    <row r="14" spans="1:7" x14ac:dyDescent="0.25">
      <c r="A14" s="12" t="s">
        <v>203</v>
      </c>
    </row>
    <row r="15" spans="1:7" x14ac:dyDescent="0.25">
      <c r="A15" s="12" t="s">
        <v>204</v>
      </c>
    </row>
    <row r="16" spans="1:7" x14ac:dyDescent="0.25">
      <c r="A16" s="12" t="s">
        <v>205</v>
      </c>
    </row>
    <row r="17" spans="1:7" x14ac:dyDescent="0.25">
      <c r="A17" s="12" t="s">
        <v>206</v>
      </c>
    </row>
    <row r="18" spans="1:7" x14ac:dyDescent="0.25">
      <c r="A18" s="12" t="s">
        <v>207</v>
      </c>
    </row>
    <row r="19" spans="1:7" x14ac:dyDescent="0.25">
      <c r="A19" s="12" t="s">
        <v>208</v>
      </c>
    </row>
    <row r="20" spans="1:7" x14ac:dyDescent="0.25">
      <c r="A20" s="12" t="s">
        <v>209</v>
      </c>
    </row>
    <row r="21" spans="1:7" x14ac:dyDescent="0.25">
      <c r="A21" s="12" t="s">
        <v>210</v>
      </c>
    </row>
    <row r="22" spans="1:7" ht="15" customHeight="1" x14ac:dyDescent="0.25">
      <c r="A22" s="15" t="s">
        <v>211</v>
      </c>
      <c r="B22" s="15"/>
      <c r="C22" s="15"/>
      <c r="D22" s="15"/>
      <c r="E22" s="15"/>
      <c r="F22" s="15"/>
      <c r="G22" s="15"/>
    </row>
    <row r="24" spans="1:7" ht="15" customHeight="1" x14ac:dyDescent="0.25">
      <c r="A24" s="28" t="s">
        <v>0</v>
      </c>
      <c r="B24" s="29" t="s">
        <v>189</v>
      </c>
      <c r="C24" s="21" t="s">
        <v>187</v>
      </c>
      <c r="D24" s="21" t="s">
        <v>188</v>
      </c>
      <c r="E24" s="21" t="s">
        <v>190</v>
      </c>
      <c r="F24" s="21" t="s">
        <v>191</v>
      </c>
      <c r="G24" s="21" t="s">
        <v>213</v>
      </c>
    </row>
    <row r="25" spans="1:7" ht="19.5" customHeight="1" x14ac:dyDescent="0.25">
      <c r="A25" s="28"/>
      <c r="B25" s="29"/>
      <c r="C25" s="22"/>
      <c r="D25" s="22"/>
      <c r="E25" s="22"/>
      <c r="F25" s="22"/>
      <c r="G25" s="22"/>
    </row>
    <row r="26" spans="1:7" x14ac:dyDescent="0.25">
      <c r="A26" s="18" t="s">
        <v>1</v>
      </c>
      <c r="B26" s="19"/>
      <c r="C26" s="19"/>
      <c r="D26" s="19"/>
      <c r="E26" s="19"/>
      <c r="F26" s="19"/>
      <c r="G26" s="20"/>
    </row>
    <row r="27" spans="1:7" x14ac:dyDescent="0.25">
      <c r="A27" s="2" t="s">
        <v>2</v>
      </c>
      <c r="B27" s="3">
        <v>28920</v>
      </c>
      <c r="C27" s="11">
        <f>B27</f>
        <v>28920</v>
      </c>
      <c r="D27" s="11">
        <f>B27-(B27*0.03)</f>
        <v>28052.400000000001</v>
      </c>
      <c r="E27" s="11">
        <f>B27-(B27*0.05)</f>
        <v>27474</v>
      </c>
      <c r="F27" s="3">
        <f>B27-(B27*0.07)</f>
        <v>26895.599999999999</v>
      </c>
      <c r="G27" s="4" t="s">
        <v>3</v>
      </c>
    </row>
    <row r="28" spans="1:7" x14ac:dyDescent="0.25">
      <c r="A28" s="2" t="s">
        <v>4</v>
      </c>
      <c r="B28" s="3">
        <f>B27+B105</f>
        <v>31344</v>
      </c>
      <c r="C28" s="11">
        <f>C27+C105</f>
        <v>31344</v>
      </c>
      <c r="D28" s="11">
        <f>D27+D105</f>
        <v>30476.400000000001</v>
      </c>
      <c r="E28" s="11">
        <f>E27+E105</f>
        <v>29898</v>
      </c>
      <c r="F28" s="3">
        <f>F27+B105</f>
        <v>29319.599999999999</v>
      </c>
      <c r="G28" s="4" t="s">
        <v>5</v>
      </c>
    </row>
    <row r="29" spans="1:7" x14ac:dyDescent="0.25">
      <c r="A29" s="2" t="s">
        <v>6</v>
      </c>
      <c r="B29" s="11">
        <f>B28+6075</f>
        <v>37419</v>
      </c>
      <c r="C29" s="11">
        <f>B29</f>
        <v>37419</v>
      </c>
      <c r="D29" s="11">
        <f>D28+6075</f>
        <v>36551.4</v>
      </c>
      <c r="E29" s="11">
        <f>E28+6075</f>
        <v>35973</v>
      </c>
      <c r="F29" s="11">
        <f>F28+6075</f>
        <v>35394.6</v>
      </c>
      <c r="G29" s="4" t="s">
        <v>7</v>
      </c>
    </row>
    <row r="30" spans="1:7" x14ac:dyDescent="0.25">
      <c r="A30" s="2" t="s">
        <v>88</v>
      </c>
      <c r="B30" s="11">
        <f>B28+10344</f>
        <v>41688</v>
      </c>
      <c r="C30" s="11">
        <f>B30</f>
        <v>41688</v>
      </c>
      <c r="D30" s="11">
        <f>D28+10344</f>
        <v>40820.400000000001</v>
      </c>
      <c r="E30" s="11">
        <f>E28+10344</f>
        <v>40242</v>
      </c>
      <c r="F30" s="11">
        <f>F28+10344</f>
        <v>39663.599999999999</v>
      </c>
      <c r="G30" s="4" t="s">
        <v>8</v>
      </c>
    </row>
    <row r="31" spans="1:7" x14ac:dyDescent="0.25">
      <c r="A31" s="2" t="s">
        <v>9</v>
      </c>
      <c r="B31" s="3">
        <f>B27</f>
        <v>28920</v>
      </c>
      <c r="C31" s="11">
        <f>C27</f>
        <v>28920</v>
      </c>
      <c r="D31" s="11">
        <f>D27</f>
        <v>28052.400000000001</v>
      </c>
      <c r="E31" s="11">
        <f>E27</f>
        <v>27474</v>
      </c>
      <c r="F31" s="3">
        <f>F27</f>
        <v>26895.599999999999</v>
      </c>
      <c r="G31" s="4" t="s">
        <v>10</v>
      </c>
    </row>
    <row r="32" spans="1:7" x14ac:dyDescent="0.25">
      <c r="A32" s="2" t="s">
        <v>11</v>
      </c>
      <c r="B32" s="3">
        <f>B31+B105</f>
        <v>31344</v>
      </c>
      <c r="C32" s="11">
        <f>C31+C105</f>
        <v>31344</v>
      </c>
      <c r="D32" s="11">
        <f>D31+D105</f>
        <v>30476.400000000001</v>
      </c>
      <c r="E32" s="11">
        <f>E31+E105</f>
        <v>29898</v>
      </c>
      <c r="F32" s="3">
        <f>F31+B105</f>
        <v>29319.599999999999</v>
      </c>
      <c r="G32" s="4" t="s">
        <v>5</v>
      </c>
    </row>
    <row r="33" spans="1:7" x14ac:dyDescent="0.25">
      <c r="A33" s="2" t="s">
        <v>12</v>
      </c>
      <c r="B33" s="11">
        <f>B28+7825</f>
        <v>39169</v>
      </c>
      <c r="C33" s="11">
        <f>B33</f>
        <v>39169</v>
      </c>
      <c r="D33" s="11">
        <f>D28+7825</f>
        <v>38301.4</v>
      </c>
      <c r="E33" s="11">
        <f>E28+7825</f>
        <v>37723</v>
      </c>
      <c r="F33" s="11">
        <f>F28+7825</f>
        <v>37144.6</v>
      </c>
      <c r="G33" s="4" t="s">
        <v>13</v>
      </c>
    </row>
    <row r="34" spans="1:7" x14ac:dyDescent="0.25">
      <c r="A34" s="2" t="s">
        <v>89</v>
      </c>
      <c r="B34" s="11">
        <f>B28+13488</f>
        <v>44832</v>
      </c>
      <c r="C34" s="11">
        <f>B34</f>
        <v>44832</v>
      </c>
      <c r="D34" s="11">
        <f>D28+13488</f>
        <v>43964.4</v>
      </c>
      <c r="E34" s="11">
        <f>E28+13488</f>
        <v>43386</v>
      </c>
      <c r="F34" s="11">
        <f>F28+13488</f>
        <v>42807.6</v>
      </c>
      <c r="G34" s="4" t="s">
        <v>14</v>
      </c>
    </row>
    <row r="35" spans="1:7" x14ac:dyDescent="0.25">
      <c r="A35" s="18" t="s">
        <v>15</v>
      </c>
      <c r="B35" s="19"/>
      <c r="C35" s="19"/>
      <c r="D35" s="19"/>
      <c r="E35" s="19"/>
      <c r="F35" s="19"/>
      <c r="G35" s="20"/>
    </row>
    <row r="36" spans="1:7" x14ac:dyDescent="0.25">
      <c r="A36" s="2" t="s">
        <v>90</v>
      </c>
      <c r="B36" s="3">
        <v>29160</v>
      </c>
      <c r="C36" s="11">
        <f>B36</f>
        <v>29160</v>
      </c>
      <c r="D36" s="11">
        <f>B36-(B36*0.03)</f>
        <v>28285.200000000001</v>
      </c>
      <c r="E36" s="11">
        <f>B36-(B36*0.05)</f>
        <v>27702</v>
      </c>
      <c r="F36" s="3">
        <f>B36-(B36*0.07)</f>
        <v>27118.799999999999</v>
      </c>
      <c r="G36" s="4" t="s">
        <v>16</v>
      </c>
    </row>
    <row r="37" spans="1:7" x14ac:dyDescent="0.25">
      <c r="A37" s="2" t="s">
        <v>91</v>
      </c>
      <c r="B37" s="3">
        <f>B36+B134</f>
        <v>31920</v>
      </c>
      <c r="C37" s="11">
        <f>C36+C134</f>
        <v>31920</v>
      </c>
      <c r="D37" s="11">
        <f>D36+D134</f>
        <v>31045.200000000001</v>
      </c>
      <c r="E37" s="11">
        <f>E36+E134</f>
        <v>30462</v>
      </c>
      <c r="F37" s="11">
        <f>F36+F134</f>
        <v>29878.799999999999</v>
      </c>
      <c r="G37" s="4" t="s">
        <v>17</v>
      </c>
    </row>
    <row r="38" spans="1:7" x14ac:dyDescent="0.25">
      <c r="A38" s="2" t="s">
        <v>92</v>
      </c>
      <c r="B38" s="11">
        <f>B37+6075</f>
        <v>37995</v>
      </c>
      <c r="C38" s="11">
        <f>B38</f>
        <v>37995</v>
      </c>
      <c r="D38" s="11">
        <f>D37+6075</f>
        <v>37120.199999999997</v>
      </c>
      <c r="E38" s="11">
        <f>E37+6075</f>
        <v>36537</v>
      </c>
      <c r="F38" s="11">
        <f>F37+6075</f>
        <v>35953.800000000003</v>
      </c>
      <c r="G38" s="4" t="s">
        <v>18</v>
      </c>
    </row>
    <row r="39" spans="1:7" x14ac:dyDescent="0.25">
      <c r="A39" s="2" t="s">
        <v>93</v>
      </c>
      <c r="B39" s="11">
        <f>B37+10344</f>
        <v>42264</v>
      </c>
      <c r="C39" s="11">
        <f>B39</f>
        <v>42264</v>
      </c>
      <c r="D39" s="11">
        <f>D37+10344</f>
        <v>41389.199999999997</v>
      </c>
      <c r="E39" s="11">
        <f>E37+10344</f>
        <v>40806</v>
      </c>
      <c r="F39" s="11">
        <f>F37+10344</f>
        <v>40222.800000000003</v>
      </c>
      <c r="G39" s="4" t="s">
        <v>19</v>
      </c>
    </row>
    <row r="40" spans="1:7" x14ac:dyDescent="0.25">
      <c r="A40" s="2" t="s">
        <v>94</v>
      </c>
      <c r="B40" s="3">
        <f>B36</f>
        <v>29160</v>
      </c>
      <c r="C40" s="11">
        <f>C36</f>
        <v>29160</v>
      </c>
      <c r="D40" s="11">
        <f>D36</f>
        <v>28285.200000000001</v>
      </c>
      <c r="E40" s="11">
        <f>E36</f>
        <v>27702</v>
      </c>
      <c r="F40" s="3">
        <f>F36</f>
        <v>27118.799999999999</v>
      </c>
      <c r="G40" s="4" t="s">
        <v>16</v>
      </c>
    </row>
    <row r="41" spans="1:7" x14ac:dyDescent="0.25">
      <c r="A41" s="2" t="s">
        <v>95</v>
      </c>
      <c r="B41" s="3">
        <f>B36+B134</f>
        <v>31920</v>
      </c>
      <c r="C41" s="11">
        <f>C36+C134</f>
        <v>31920</v>
      </c>
      <c r="D41" s="11">
        <f>D36+D134</f>
        <v>31045.200000000001</v>
      </c>
      <c r="E41" s="11">
        <f>E36+E134</f>
        <v>30462</v>
      </c>
      <c r="F41" s="11">
        <f>F36+F134</f>
        <v>29878.799999999999</v>
      </c>
      <c r="G41" s="4" t="s">
        <v>17</v>
      </c>
    </row>
    <row r="42" spans="1:7" x14ac:dyDescent="0.25">
      <c r="A42" s="2" t="s">
        <v>96</v>
      </c>
      <c r="B42" s="11">
        <f>B37+10143</f>
        <v>42063</v>
      </c>
      <c r="C42" s="11">
        <f>B42</f>
        <v>42063</v>
      </c>
      <c r="D42" s="11">
        <f>D37+10143</f>
        <v>41188.199999999997</v>
      </c>
      <c r="E42" s="11">
        <f>E37+10143</f>
        <v>40605</v>
      </c>
      <c r="F42" s="11">
        <f>F37+10143</f>
        <v>40021.800000000003</v>
      </c>
      <c r="G42" s="4" t="s">
        <v>18</v>
      </c>
    </row>
    <row r="43" spans="1:7" x14ac:dyDescent="0.25">
      <c r="A43" s="2" t="s">
        <v>97</v>
      </c>
      <c r="B43" s="11">
        <f>B37+17028</f>
        <v>48948</v>
      </c>
      <c r="C43" s="11">
        <f>B43</f>
        <v>48948</v>
      </c>
      <c r="D43" s="11">
        <f>D37+17028</f>
        <v>48073.2</v>
      </c>
      <c r="E43" s="11">
        <f>E37+17028</f>
        <v>47490</v>
      </c>
      <c r="F43" s="11">
        <f>F37+17028</f>
        <v>46906.8</v>
      </c>
      <c r="G43" s="4" t="s">
        <v>19</v>
      </c>
    </row>
    <row r="44" spans="1:7" x14ac:dyDescent="0.25">
      <c r="A44" s="2" t="s">
        <v>98</v>
      </c>
      <c r="B44" s="3">
        <f>B36</f>
        <v>29160</v>
      </c>
      <c r="C44" s="11">
        <f>C36</f>
        <v>29160</v>
      </c>
      <c r="D44" s="11">
        <f>D36</f>
        <v>28285.200000000001</v>
      </c>
      <c r="E44" s="11">
        <f>E36</f>
        <v>27702</v>
      </c>
      <c r="F44" s="3">
        <f>F36</f>
        <v>27118.799999999999</v>
      </c>
      <c r="G44" s="4">
        <v>16.5</v>
      </c>
    </row>
    <row r="45" spans="1:7" x14ac:dyDescent="0.25">
      <c r="A45" s="2" t="s">
        <v>99</v>
      </c>
      <c r="B45" s="3">
        <f>B36+B134</f>
        <v>31920</v>
      </c>
      <c r="C45" s="11">
        <f>C36+C134</f>
        <v>31920</v>
      </c>
      <c r="D45" s="11">
        <f>D36+D134</f>
        <v>31045.200000000001</v>
      </c>
      <c r="E45" s="11">
        <f>E36+E134</f>
        <v>30462</v>
      </c>
      <c r="F45" s="11">
        <f>F36+F134</f>
        <v>29878.799999999999</v>
      </c>
      <c r="G45" s="4">
        <v>28</v>
      </c>
    </row>
    <row r="46" spans="1:7" x14ac:dyDescent="0.25">
      <c r="A46" s="2" t="s">
        <v>100</v>
      </c>
      <c r="B46" s="11">
        <f>B37+7825</f>
        <v>39745</v>
      </c>
      <c r="C46" s="11">
        <f>B46</f>
        <v>39745</v>
      </c>
      <c r="D46" s="11">
        <f>D37+7825</f>
        <v>38870.199999999997</v>
      </c>
      <c r="E46" s="11">
        <f>E37+7825</f>
        <v>38287</v>
      </c>
      <c r="F46" s="11">
        <f>F37+7825</f>
        <v>37703.800000000003</v>
      </c>
      <c r="G46" s="4" t="s">
        <v>18</v>
      </c>
    </row>
    <row r="47" spans="1:7" x14ac:dyDescent="0.25">
      <c r="A47" s="2" t="s">
        <v>101</v>
      </c>
      <c r="B47" s="11">
        <f>B37+13488</f>
        <v>45408</v>
      </c>
      <c r="C47" s="11">
        <f>B47</f>
        <v>45408</v>
      </c>
      <c r="D47" s="11">
        <f>D37+13488</f>
        <v>44533.2</v>
      </c>
      <c r="E47" s="11">
        <f>E37+13488</f>
        <v>43950</v>
      </c>
      <c r="F47" s="11">
        <f>F37+13488</f>
        <v>43366.8</v>
      </c>
      <c r="G47" s="4" t="s">
        <v>102</v>
      </c>
    </row>
    <row r="48" spans="1:7" x14ac:dyDescent="0.25">
      <c r="A48" s="2" t="s">
        <v>103</v>
      </c>
      <c r="B48" s="3">
        <f>B36</f>
        <v>29160</v>
      </c>
      <c r="C48" s="11">
        <f>C36</f>
        <v>29160</v>
      </c>
      <c r="D48" s="11">
        <f>D36</f>
        <v>28285.200000000001</v>
      </c>
      <c r="E48" s="11">
        <f>E36</f>
        <v>27702</v>
      </c>
      <c r="F48" s="3">
        <f>F36</f>
        <v>27118.799999999999</v>
      </c>
      <c r="G48" s="4" t="s">
        <v>16</v>
      </c>
    </row>
    <row r="49" spans="1:7" x14ac:dyDescent="0.25">
      <c r="A49" s="2" t="s">
        <v>104</v>
      </c>
      <c r="B49" s="3">
        <f>B36+B134</f>
        <v>31920</v>
      </c>
      <c r="C49" s="11">
        <f>C36+C134</f>
        <v>31920</v>
      </c>
      <c r="D49" s="11">
        <f>D36+D134</f>
        <v>31045.200000000001</v>
      </c>
      <c r="E49" s="11">
        <f>E36+E134</f>
        <v>30462</v>
      </c>
      <c r="F49" s="11">
        <f>F36+F134</f>
        <v>29878.799999999999</v>
      </c>
      <c r="G49" s="4" t="s">
        <v>17</v>
      </c>
    </row>
    <row r="50" spans="1:7" x14ac:dyDescent="0.25">
      <c r="A50" s="2" t="s">
        <v>105</v>
      </c>
      <c r="B50" s="11">
        <f>B37+9362.5</f>
        <v>41282.5</v>
      </c>
      <c r="C50" s="11">
        <f>B50</f>
        <v>41282.5</v>
      </c>
      <c r="D50" s="11">
        <f>D37+9362.5</f>
        <v>40407.699999999997</v>
      </c>
      <c r="E50" s="11">
        <f>E37+9362.5</f>
        <v>39824.5</v>
      </c>
      <c r="F50" s="11">
        <f>F37+9362.5</f>
        <v>39241.300000000003</v>
      </c>
      <c r="G50" s="4" t="s">
        <v>18</v>
      </c>
    </row>
    <row r="51" spans="1:7" x14ac:dyDescent="0.25">
      <c r="A51" s="2" t="s">
        <v>106</v>
      </c>
      <c r="B51" s="11">
        <f>B37+17028</f>
        <v>48948</v>
      </c>
      <c r="C51" s="11">
        <f>B51</f>
        <v>48948</v>
      </c>
      <c r="D51" s="11">
        <f>D37+17028</f>
        <v>48073.2</v>
      </c>
      <c r="E51" s="11">
        <f>E37+17028</f>
        <v>47490</v>
      </c>
      <c r="F51" s="11">
        <f>F37+17028</f>
        <v>46906.8</v>
      </c>
      <c r="G51" s="4" t="s">
        <v>107</v>
      </c>
    </row>
    <row r="52" spans="1:7" x14ac:dyDescent="0.25">
      <c r="A52" s="2" t="s">
        <v>108</v>
      </c>
      <c r="B52" s="3">
        <f>B36</f>
        <v>29160</v>
      </c>
      <c r="C52" s="11">
        <f>C36</f>
        <v>29160</v>
      </c>
      <c r="D52" s="11">
        <f>D36</f>
        <v>28285.200000000001</v>
      </c>
      <c r="E52" s="11">
        <f>E36</f>
        <v>27702</v>
      </c>
      <c r="F52" s="3">
        <f>F36</f>
        <v>27118.799999999999</v>
      </c>
      <c r="G52" s="4" t="s">
        <v>16</v>
      </c>
    </row>
    <row r="53" spans="1:7" x14ac:dyDescent="0.25">
      <c r="A53" s="2" t="s">
        <v>109</v>
      </c>
      <c r="B53" s="3">
        <f>B36+B134</f>
        <v>31920</v>
      </c>
      <c r="C53" s="11">
        <f>C36+C134</f>
        <v>31920</v>
      </c>
      <c r="D53" s="11">
        <f>D36+D134</f>
        <v>31045.200000000001</v>
      </c>
      <c r="E53" s="11">
        <f>E36+E134</f>
        <v>30462</v>
      </c>
      <c r="F53" s="11">
        <f>F36+F134</f>
        <v>29878.799999999999</v>
      </c>
      <c r="G53" s="4" t="s">
        <v>17</v>
      </c>
    </row>
    <row r="54" spans="1:7" x14ac:dyDescent="0.25">
      <c r="A54" s="2" t="s">
        <v>110</v>
      </c>
      <c r="B54" s="11">
        <f>B37+10437.5</f>
        <v>42357.5</v>
      </c>
      <c r="C54" s="11">
        <f>B54</f>
        <v>42357.5</v>
      </c>
      <c r="D54" s="11">
        <f>D37+10437.5</f>
        <v>41482.699999999997</v>
      </c>
      <c r="E54" s="11">
        <f>E37+10437.5</f>
        <v>40899.5</v>
      </c>
      <c r="F54" s="11">
        <f>F37+10437.5</f>
        <v>40316.300000000003</v>
      </c>
      <c r="G54" s="4" t="s">
        <v>18</v>
      </c>
    </row>
    <row r="55" spans="1:7" x14ac:dyDescent="0.25">
      <c r="A55" s="2" t="s">
        <v>111</v>
      </c>
      <c r="B55" s="11">
        <f>B37+17028</f>
        <v>48948</v>
      </c>
      <c r="C55" s="11">
        <f>B55</f>
        <v>48948</v>
      </c>
      <c r="D55" s="11">
        <f>D37+17028</f>
        <v>48073.2</v>
      </c>
      <c r="E55" s="11">
        <f>E37+17028</f>
        <v>47490</v>
      </c>
      <c r="F55" s="11">
        <f>F37+17028</f>
        <v>46906.8</v>
      </c>
      <c r="G55" s="4" t="s">
        <v>19</v>
      </c>
    </row>
    <row r="56" spans="1:7" x14ac:dyDescent="0.25">
      <c r="A56" s="24" t="s">
        <v>20</v>
      </c>
      <c r="B56" s="25"/>
      <c r="C56" s="25"/>
      <c r="D56" s="25"/>
      <c r="E56" s="25"/>
      <c r="F56" s="25"/>
      <c r="G56" s="26"/>
    </row>
    <row r="57" spans="1:7" x14ac:dyDescent="0.25">
      <c r="A57" s="2" t="s">
        <v>112</v>
      </c>
      <c r="B57" s="3">
        <v>29400</v>
      </c>
      <c r="C57" s="11">
        <f>B57</f>
        <v>29400</v>
      </c>
      <c r="D57" s="11">
        <f>B57-(B57*0.03)</f>
        <v>28518</v>
      </c>
      <c r="E57" s="11">
        <f>C57-(C57*0.05)</f>
        <v>27930</v>
      </c>
      <c r="F57" s="3">
        <f>B57-(B57*0.07)</f>
        <v>27342</v>
      </c>
      <c r="G57" s="4" t="s">
        <v>21</v>
      </c>
    </row>
    <row r="58" spans="1:7" x14ac:dyDescent="0.25">
      <c r="A58" s="2" t="s">
        <v>113</v>
      </c>
      <c r="B58" s="3">
        <f>B57+B163</f>
        <v>32940</v>
      </c>
      <c r="C58" s="11">
        <f>C57+C163</f>
        <v>32940</v>
      </c>
      <c r="D58" s="11">
        <f>D57+D163</f>
        <v>32058</v>
      </c>
      <c r="E58" s="11">
        <f>E57+E163</f>
        <v>31470</v>
      </c>
      <c r="F58" s="3">
        <f>F57+B163</f>
        <v>30882</v>
      </c>
      <c r="G58" s="4" t="s">
        <v>17</v>
      </c>
    </row>
    <row r="59" spans="1:7" x14ac:dyDescent="0.25">
      <c r="A59" s="2" t="s">
        <v>114</v>
      </c>
      <c r="B59" s="11">
        <f>B58+6075</f>
        <v>39015</v>
      </c>
      <c r="C59" s="11">
        <f>B59</f>
        <v>39015</v>
      </c>
      <c r="D59" s="11">
        <f>D58+6075</f>
        <v>38133</v>
      </c>
      <c r="E59" s="11">
        <f>E58+6075</f>
        <v>37545</v>
      </c>
      <c r="F59" s="11">
        <f>F58+6075</f>
        <v>36957</v>
      </c>
      <c r="G59" s="4" t="s">
        <v>22</v>
      </c>
    </row>
    <row r="60" spans="1:7" ht="15" customHeight="1" x14ac:dyDescent="0.25">
      <c r="A60" s="2" t="s">
        <v>115</v>
      </c>
      <c r="B60" s="11">
        <f>B58+10344</f>
        <v>43284</v>
      </c>
      <c r="C60" s="11">
        <f>B60</f>
        <v>43284</v>
      </c>
      <c r="D60" s="11">
        <f>D58+10344</f>
        <v>42402</v>
      </c>
      <c r="E60" s="11">
        <f>E58+10344</f>
        <v>41814</v>
      </c>
      <c r="F60" s="11">
        <f>F58+10344</f>
        <v>41226</v>
      </c>
      <c r="G60" s="4" t="s">
        <v>23</v>
      </c>
    </row>
    <row r="61" spans="1:7" x14ac:dyDescent="0.25">
      <c r="A61" s="2" t="s">
        <v>116</v>
      </c>
      <c r="B61" s="3">
        <f>B57</f>
        <v>29400</v>
      </c>
      <c r="C61" s="11">
        <f>C57</f>
        <v>29400</v>
      </c>
      <c r="D61" s="11">
        <f>D57</f>
        <v>28518</v>
      </c>
      <c r="E61" s="11">
        <f>E57</f>
        <v>27930</v>
      </c>
      <c r="F61" s="3">
        <f>F57</f>
        <v>27342</v>
      </c>
      <c r="G61" s="4" t="s">
        <v>21</v>
      </c>
    </row>
    <row r="62" spans="1:7" x14ac:dyDescent="0.25">
      <c r="A62" s="2" t="s">
        <v>117</v>
      </c>
      <c r="B62" s="3">
        <f>B57+B163</f>
        <v>32940</v>
      </c>
      <c r="C62" s="11">
        <f>C57+C163</f>
        <v>32940</v>
      </c>
      <c r="D62" s="11">
        <f>D57+D163</f>
        <v>32058</v>
      </c>
      <c r="E62" s="11">
        <f>E57+E163</f>
        <v>31470</v>
      </c>
      <c r="F62" s="11">
        <f>F57+F163</f>
        <v>30882</v>
      </c>
      <c r="G62" s="4" t="s">
        <v>17</v>
      </c>
    </row>
    <row r="63" spans="1:7" x14ac:dyDescent="0.25">
      <c r="A63" s="2" t="s">
        <v>118</v>
      </c>
      <c r="B63" s="11">
        <f>B58+7825</f>
        <v>40765</v>
      </c>
      <c r="C63" s="11">
        <f>B63</f>
        <v>40765</v>
      </c>
      <c r="D63" s="11">
        <f>D58+7825</f>
        <v>39883</v>
      </c>
      <c r="E63" s="11">
        <f>E58+7825</f>
        <v>39295</v>
      </c>
      <c r="F63" s="11">
        <f>F58+7825</f>
        <v>38707</v>
      </c>
      <c r="G63" s="4" t="s">
        <v>22</v>
      </c>
    </row>
    <row r="64" spans="1:7" x14ac:dyDescent="0.25">
      <c r="A64" s="2" t="s">
        <v>119</v>
      </c>
      <c r="B64" s="11">
        <f>B58+13488</f>
        <v>46428</v>
      </c>
      <c r="C64" s="11">
        <f>B64</f>
        <v>46428</v>
      </c>
      <c r="D64" s="11">
        <f>D58+13488</f>
        <v>45546</v>
      </c>
      <c r="E64" s="11">
        <f>E58+13488</f>
        <v>44958</v>
      </c>
      <c r="F64" s="11">
        <f>F58+13488</f>
        <v>44370</v>
      </c>
      <c r="G64" s="4" t="s">
        <v>23</v>
      </c>
    </row>
    <row r="65" spans="1:7" x14ac:dyDescent="0.25">
      <c r="A65" s="2" t="s">
        <v>120</v>
      </c>
      <c r="B65" s="3">
        <f>B57</f>
        <v>29400</v>
      </c>
      <c r="C65" s="11">
        <f>C57</f>
        <v>29400</v>
      </c>
      <c r="D65" s="11">
        <f>D57</f>
        <v>28518</v>
      </c>
      <c r="E65" s="11">
        <f>E57</f>
        <v>27930</v>
      </c>
      <c r="F65" s="3">
        <f>F57</f>
        <v>27342</v>
      </c>
      <c r="G65" s="4" t="s">
        <v>21</v>
      </c>
    </row>
    <row r="66" spans="1:7" x14ac:dyDescent="0.25">
      <c r="A66" s="2" t="s">
        <v>121</v>
      </c>
      <c r="B66" s="3">
        <f>B57+B163</f>
        <v>32940</v>
      </c>
      <c r="C66" s="11">
        <f>C57+C163</f>
        <v>32940</v>
      </c>
      <c r="D66" s="11">
        <f>D57+D163</f>
        <v>32058</v>
      </c>
      <c r="E66" s="11">
        <f>E57+E163</f>
        <v>31470</v>
      </c>
      <c r="F66" s="11">
        <f>F57+F163</f>
        <v>30882</v>
      </c>
      <c r="G66" s="4" t="s">
        <v>17</v>
      </c>
    </row>
    <row r="67" spans="1:7" x14ac:dyDescent="0.25">
      <c r="A67" s="2" t="s">
        <v>122</v>
      </c>
      <c r="B67" s="11">
        <f>B58+9362.5</f>
        <v>42302.5</v>
      </c>
      <c r="C67" s="11">
        <f>B67</f>
        <v>42302.5</v>
      </c>
      <c r="D67" s="11">
        <f>D58+9362.5</f>
        <v>41420.5</v>
      </c>
      <c r="E67" s="11">
        <f>E58+9362.5</f>
        <v>40832.5</v>
      </c>
      <c r="F67" s="11">
        <f>F58+9362.5</f>
        <v>40244.5</v>
      </c>
      <c r="G67" s="4" t="s">
        <v>22</v>
      </c>
    </row>
    <row r="68" spans="1:7" x14ac:dyDescent="0.25">
      <c r="A68" s="2" t="s">
        <v>123</v>
      </c>
      <c r="B68" s="11">
        <f>B58+17028</f>
        <v>49968</v>
      </c>
      <c r="C68" s="11">
        <f>B68</f>
        <v>49968</v>
      </c>
      <c r="D68" s="11">
        <f>D58+17028</f>
        <v>49086</v>
      </c>
      <c r="E68" s="11">
        <f>E58+17028</f>
        <v>48498</v>
      </c>
      <c r="F68" s="11">
        <f>F58+17028</f>
        <v>47910</v>
      </c>
      <c r="G68" s="4" t="s">
        <v>23</v>
      </c>
    </row>
    <row r="69" spans="1:7" x14ac:dyDescent="0.25">
      <c r="A69" s="2" t="s">
        <v>124</v>
      </c>
      <c r="B69" s="3">
        <f>B57</f>
        <v>29400</v>
      </c>
      <c r="C69" s="11">
        <f>C57</f>
        <v>29400</v>
      </c>
      <c r="D69" s="11">
        <f>D57</f>
        <v>28518</v>
      </c>
      <c r="E69" s="11">
        <f>E57</f>
        <v>27930</v>
      </c>
      <c r="F69" s="3">
        <f>F57</f>
        <v>27342</v>
      </c>
      <c r="G69" s="4" t="s">
        <v>21</v>
      </c>
    </row>
    <row r="70" spans="1:7" x14ac:dyDescent="0.25">
      <c r="A70" s="2" t="s">
        <v>125</v>
      </c>
      <c r="B70" s="3">
        <f>B57+B163</f>
        <v>32940</v>
      </c>
      <c r="C70" s="11">
        <f>C57+C163</f>
        <v>32940</v>
      </c>
      <c r="D70" s="11">
        <f>D57+D163</f>
        <v>32058</v>
      </c>
      <c r="E70" s="11">
        <f>E57+E163</f>
        <v>31470</v>
      </c>
      <c r="F70" s="11">
        <f>F57+F163</f>
        <v>30882</v>
      </c>
      <c r="G70" s="4" t="s">
        <v>17</v>
      </c>
    </row>
    <row r="71" spans="1:7" x14ac:dyDescent="0.25">
      <c r="A71" s="2" t="s">
        <v>126</v>
      </c>
      <c r="B71" s="11">
        <f>B58+10437</f>
        <v>43377</v>
      </c>
      <c r="C71" s="11">
        <f>B71</f>
        <v>43377</v>
      </c>
      <c r="D71" s="11">
        <f>D58+10437</f>
        <v>42495</v>
      </c>
      <c r="E71" s="11">
        <f>E58+10437</f>
        <v>41907</v>
      </c>
      <c r="F71" s="11">
        <f>F58+10437</f>
        <v>41319</v>
      </c>
      <c r="G71" s="4" t="s">
        <v>22</v>
      </c>
    </row>
    <row r="72" spans="1:7" x14ac:dyDescent="0.25">
      <c r="A72" s="2" t="s">
        <v>127</v>
      </c>
      <c r="B72" s="11">
        <f>B58+17028</f>
        <v>49968</v>
      </c>
      <c r="C72" s="11">
        <f>B72</f>
        <v>49968</v>
      </c>
      <c r="D72" s="11">
        <f>D58+17028</f>
        <v>49086</v>
      </c>
      <c r="E72" s="11">
        <f>E58+17028</f>
        <v>48498</v>
      </c>
      <c r="F72" s="11">
        <f>F58+17028</f>
        <v>47910</v>
      </c>
      <c r="G72" s="4" t="s">
        <v>23</v>
      </c>
    </row>
    <row r="73" spans="1:7" x14ac:dyDescent="0.25">
      <c r="A73" s="2" t="s">
        <v>128</v>
      </c>
      <c r="B73" s="3">
        <f>B57</f>
        <v>29400</v>
      </c>
      <c r="C73" s="11">
        <f>C57</f>
        <v>29400</v>
      </c>
      <c r="D73" s="11">
        <f>D57</f>
        <v>28518</v>
      </c>
      <c r="E73" s="11">
        <f>E57</f>
        <v>27930</v>
      </c>
      <c r="F73" s="3">
        <f>F57</f>
        <v>27342</v>
      </c>
      <c r="G73" s="4" t="s">
        <v>21</v>
      </c>
    </row>
    <row r="74" spans="1:7" x14ac:dyDescent="0.25">
      <c r="A74" s="2" t="s">
        <v>129</v>
      </c>
      <c r="B74" s="3">
        <f>B57+B163</f>
        <v>32940</v>
      </c>
      <c r="C74" s="11">
        <f>C57+C163</f>
        <v>32940</v>
      </c>
      <c r="D74" s="11">
        <f>D57+D163</f>
        <v>32058</v>
      </c>
      <c r="E74" s="11">
        <f>E57+E163</f>
        <v>31470</v>
      </c>
      <c r="F74" s="11">
        <f>F57+F163</f>
        <v>30882</v>
      </c>
      <c r="G74" s="4" t="s">
        <v>17</v>
      </c>
    </row>
    <row r="75" spans="1:7" x14ac:dyDescent="0.25">
      <c r="A75" s="2" t="s">
        <v>130</v>
      </c>
      <c r="B75" s="11">
        <f>B58+15250</f>
        <v>48190</v>
      </c>
      <c r="C75" s="11">
        <f>B75</f>
        <v>48190</v>
      </c>
      <c r="D75" s="11">
        <f>D58+15250</f>
        <v>47308</v>
      </c>
      <c r="E75" s="11">
        <f>E58+15250</f>
        <v>46720</v>
      </c>
      <c r="F75" s="11">
        <f>F58+15250</f>
        <v>46132</v>
      </c>
      <c r="G75" s="4" t="s">
        <v>22</v>
      </c>
    </row>
    <row r="76" spans="1:7" x14ac:dyDescent="0.25">
      <c r="A76" s="2" t="s">
        <v>131</v>
      </c>
      <c r="B76" s="11">
        <f>B58+20364</f>
        <v>53304</v>
      </c>
      <c r="C76" s="11">
        <f>B76</f>
        <v>53304</v>
      </c>
      <c r="D76" s="11">
        <f>D58+20364</f>
        <v>52422</v>
      </c>
      <c r="E76" s="11">
        <f>E58+20364</f>
        <v>51834</v>
      </c>
      <c r="F76" s="11">
        <f>F58+20364</f>
        <v>51246</v>
      </c>
      <c r="G76" s="4" t="s">
        <v>132</v>
      </c>
    </row>
    <row r="77" spans="1:7" x14ac:dyDescent="0.25">
      <c r="A77" s="2" t="s">
        <v>133</v>
      </c>
      <c r="B77" s="3">
        <f>B57</f>
        <v>29400</v>
      </c>
      <c r="C77" s="11">
        <f>C57</f>
        <v>29400</v>
      </c>
      <c r="D77" s="11">
        <f>D57</f>
        <v>28518</v>
      </c>
      <c r="E77" s="11">
        <f>E57</f>
        <v>27930</v>
      </c>
      <c r="F77" s="3">
        <f>F57</f>
        <v>27342</v>
      </c>
      <c r="G77" s="4" t="s">
        <v>21</v>
      </c>
    </row>
    <row r="78" spans="1:7" x14ac:dyDescent="0.25">
      <c r="A78" s="2" t="s">
        <v>156</v>
      </c>
      <c r="B78" s="3">
        <f>B57+B163</f>
        <v>32940</v>
      </c>
      <c r="C78" s="11">
        <f>C57+C163</f>
        <v>32940</v>
      </c>
      <c r="D78" s="11">
        <f>D57+D163</f>
        <v>32058</v>
      </c>
      <c r="E78" s="11">
        <f>E57+E163</f>
        <v>31470</v>
      </c>
      <c r="F78" s="3">
        <f>F77+B163</f>
        <v>30882</v>
      </c>
      <c r="G78" s="4" t="s">
        <v>17</v>
      </c>
    </row>
    <row r="79" spans="1:7" x14ac:dyDescent="0.25">
      <c r="A79" s="2" t="s">
        <v>134</v>
      </c>
      <c r="B79" s="11">
        <f>B58+19462</f>
        <v>52402</v>
      </c>
      <c r="C79" s="11">
        <f>B79</f>
        <v>52402</v>
      </c>
      <c r="D79" s="11">
        <f>D58+19462</f>
        <v>51520</v>
      </c>
      <c r="E79" s="11">
        <f>E58+19462</f>
        <v>50932</v>
      </c>
      <c r="F79" s="11">
        <f>F58+19462</f>
        <v>50344</v>
      </c>
      <c r="G79" s="4" t="s">
        <v>22</v>
      </c>
    </row>
    <row r="80" spans="1:7" x14ac:dyDescent="0.25">
      <c r="A80" s="2" t="s">
        <v>135</v>
      </c>
      <c r="B80" s="11">
        <f>B58+34800</f>
        <v>67740</v>
      </c>
      <c r="C80" s="11">
        <f>B80</f>
        <v>67740</v>
      </c>
      <c r="D80" s="11">
        <f>D58+34800</f>
        <v>66858</v>
      </c>
      <c r="E80" s="11">
        <f>E58+34800</f>
        <v>66270</v>
      </c>
      <c r="F80" s="11">
        <f>F58+34800</f>
        <v>65682</v>
      </c>
      <c r="G80" s="4" t="s">
        <v>23</v>
      </c>
    </row>
    <row r="81" spans="1:7" x14ac:dyDescent="0.25">
      <c r="A81" s="23" t="s">
        <v>161</v>
      </c>
      <c r="B81" s="23"/>
      <c r="C81" s="23"/>
      <c r="D81" s="23"/>
      <c r="E81" s="23"/>
      <c r="F81" s="23"/>
      <c r="G81" s="23"/>
    </row>
    <row r="82" spans="1:7" x14ac:dyDescent="0.25">
      <c r="A82" s="5" t="s">
        <v>162</v>
      </c>
      <c r="B82" s="6">
        <v>57800</v>
      </c>
      <c r="C82" s="6">
        <f>B82</f>
        <v>57800</v>
      </c>
      <c r="D82" s="6">
        <f>B82-(B82*0.03)</f>
        <v>56066</v>
      </c>
      <c r="E82" s="6">
        <f>D82</f>
        <v>56066</v>
      </c>
      <c r="F82" s="6">
        <f>B82-(B82*0.03)</f>
        <v>56066</v>
      </c>
      <c r="G82" s="7" t="s">
        <v>163</v>
      </c>
    </row>
    <row r="83" spans="1:7" x14ac:dyDescent="0.25">
      <c r="A83" s="5" t="s">
        <v>164</v>
      </c>
      <c r="B83" s="6">
        <f>B82+B88</f>
        <v>62700</v>
      </c>
      <c r="C83" s="6">
        <f>C82+C88</f>
        <v>62700</v>
      </c>
      <c r="D83" s="6">
        <f>D82+D88</f>
        <v>60966</v>
      </c>
      <c r="E83" s="6">
        <f>E82+E88</f>
        <v>60966</v>
      </c>
      <c r="F83" s="3">
        <f>F82+F88</f>
        <v>60966</v>
      </c>
      <c r="G83" s="7" t="s">
        <v>165</v>
      </c>
    </row>
    <row r="84" spans="1:7" x14ac:dyDescent="0.25">
      <c r="A84" s="5" t="s">
        <v>166</v>
      </c>
      <c r="B84" s="6">
        <f>B83+18500</f>
        <v>81200</v>
      </c>
      <c r="C84" s="6">
        <f t="shared" ref="C84:C87" si="0">B84</f>
        <v>81200</v>
      </c>
      <c r="D84" s="6">
        <f>B84-(B84*0.03)</f>
        <v>78764</v>
      </c>
      <c r="E84" s="6">
        <f t="shared" ref="E84" si="1">D84</f>
        <v>78764</v>
      </c>
      <c r="F84" s="6">
        <f>D84</f>
        <v>78764</v>
      </c>
      <c r="G84" s="7" t="s">
        <v>167</v>
      </c>
    </row>
    <row r="85" spans="1:7" x14ac:dyDescent="0.25">
      <c r="A85" s="5" t="s">
        <v>168</v>
      </c>
      <c r="B85" s="6">
        <f>B83+34800</f>
        <v>97500</v>
      </c>
      <c r="C85" s="6">
        <f t="shared" si="0"/>
        <v>97500</v>
      </c>
      <c r="D85" s="6">
        <f>B85-(B85*0.03)</f>
        <v>94575</v>
      </c>
      <c r="E85" s="6">
        <f>D85</f>
        <v>94575</v>
      </c>
      <c r="F85" s="6">
        <f>D85</f>
        <v>94575</v>
      </c>
      <c r="G85" s="7" t="s">
        <v>169</v>
      </c>
    </row>
    <row r="86" spans="1:7" x14ac:dyDescent="0.25">
      <c r="A86" s="5" t="s">
        <v>170</v>
      </c>
      <c r="B86" s="6">
        <f>B83+22900</f>
        <v>85600</v>
      </c>
      <c r="C86" s="6">
        <f t="shared" si="0"/>
        <v>85600</v>
      </c>
      <c r="D86" s="6">
        <f>B86-(B86*0.03)</f>
        <v>83032</v>
      </c>
      <c r="E86" s="6">
        <f t="shared" ref="E86" si="2">D86</f>
        <v>83032</v>
      </c>
      <c r="F86" s="6">
        <f>D86</f>
        <v>83032</v>
      </c>
      <c r="G86" s="7" t="s">
        <v>171</v>
      </c>
    </row>
    <row r="87" spans="1:7" x14ac:dyDescent="0.25">
      <c r="A87" s="5" t="s">
        <v>172</v>
      </c>
      <c r="B87" s="6">
        <f>B83+36800</f>
        <v>99500</v>
      </c>
      <c r="C87" s="6">
        <f t="shared" si="0"/>
        <v>99500</v>
      </c>
      <c r="D87" s="6">
        <f>B87-(B87*0.03)</f>
        <v>96515</v>
      </c>
      <c r="E87" s="6">
        <f t="shared" ref="E87" si="3">D87</f>
        <v>96515</v>
      </c>
      <c r="F87" s="6">
        <f>D87</f>
        <v>96515</v>
      </c>
      <c r="G87" s="7" t="s">
        <v>173</v>
      </c>
    </row>
    <row r="88" spans="1:7" x14ac:dyDescent="0.25">
      <c r="A88" s="2" t="s">
        <v>174</v>
      </c>
      <c r="B88" s="3">
        <v>4900</v>
      </c>
      <c r="C88" s="11">
        <f>B88</f>
        <v>4900</v>
      </c>
      <c r="D88" s="11">
        <f>B88</f>
        <v>4900</v>
      </c>
      <c r="E88" s="11">
        <f>B88</f>
        <v>4900</v>
      </c>
      <c r="F88" s="3">
        <f>B88</f>
        <v>4900</v>
      </c>
      <c r="G88" s="4"/>
    </row>
    <row r="89" spans="1:7" x14ac:dyDescent="0.25">
      <c r="A89" s="18" t="s">
        <v>24</v>
      </c>
      <c r="B89" s="19"/>
      <c r="C89" s="19"/>
      <c r="D89" s="19"/>
      <c r="E89" s="19"/>
      <c r="F89" s="19"/>
      <c r="G89" s="20"/>
    </row>
    <row r="90" spans="1:7" x14ac:dyDescent="0.25">
      <c r="A90" s="8" t="s">
        <v>158</v>
      </c>
      <c r="B90" s="9">
        <v>31881.9</v>
      </c>
      <c r="C90" s="9">
        <f>B90-(B90*0.03)+0.01</f>
        <v>30925.453000000001</v>
      </c>
      <c r="D90" s="9">
        <f>B90-(B90*0.05)-0.01</f>
        <v>30287.795000000002</v>
      </c>
      <c r="E90" s="9">
        <f>B90-(B90*0.1)-0.01</f>
        <v>28693.7</v>
      </c>
      <c r="F90" s="9">
        <f>B90-(B90*0.15)-0.02</f>
        <v>27099.595000000001</v>
      </c>
      <c r="G90" s="10" t="s">
        <v>25</v>
      </c>
    </row>
    <row r="91" spans="1:7" x14ac:dyDescent="0.25">
      <c r="A91" s="2" t="s">
        <v>26</v>
      </c>
      <c r="B91" s="3">
        <f>B90+B105</f>
        <v>34305.9</v>
      </c>
      <c r="C91" s="11">
        <f>C90+C105</f>
        <v>33349.453000000001</v>
      </c>
      <c r="D91" s="11">
        <f>D90+D105</f>
        <v>32711.795000000002</v>
      </c>
      <c r="E91" s="11">
        <f>E90+E105</f>
        <v>31117.7</v>
      </c>
      <c r="F91" s="11">
        <f>F90+F105</f>
        <v>29523.595000000001</v>
      </c>
      <c r="G91" s="4" t="s">
        <v>27</v>
      </c>
    </row>
    <row r="92" spans="1:7" x14ac:dyDescent="0.25">
      <c r="A92" s="2" t="s">
        <v>28</v>
      </c>
      <c r="B92" s="11">
        <f>B91+6075</f>
        <v>40380.9</v>
      </c>
      <c r="C92" s="11">
        <f>C91+6075</f>
        <v>39424.453000000001</v>
      </c>
      <c r="D92" s="11">
        <f>D91+6075</f>
        <v>38786.794999999998</v>
      </c>
      <c r="E92" s="11">
        <f>E91+6075</f>
        <v>37192.699999999997</v>
      </c>
      <c r="F92" s="11">
        <f>F91+6075</f>
        <v>35598.595000000001</v>
      </c>
      <c r="G92" s="4" t="s">
        <v>29</v>
      </c>
    </row>
    <row r="93" spans="1:7" x14ac:dyDescent="0.25">
      <c r="A93" s="2" t="s">
        <v>136</v>
      </c>
      <c r="B93" s="11">
        <f>B91+9913</f>
        <v>44218.9</v>
      </c>
      <c r="C93" s="11">
        <f>C91+9913</f>
        <v>43262.453000000001</v>
      </c>
      <c r="D93" s="11">
        <f>D91+9913</f>
        <v>42624.794999999998</v>
      </c>
      <c r="E93" s="11">
        <f>E91+9913</f>
        <v>41030.699999999997</v>
      </c>
      <c r="F93" s="11">
        <f>F91+9913</f>
        <v>39436.595000000001</v>
      </c>
      <c r="G93" s="4" t="s">
        <v>7</v>
      </c>
    </row>
    <row r="94" spans="1:7" x14ac:dyDescent="0.25">
      <c r="A94" s="8" t="s">
        <v>159</v>
      </c>
      <c r="B94" s="9">
        <f>B90</f>
        <v>31881.9</v>
      </c>
      <c r="C94" s="9">
        <f t="shared" ref="C94:F94" si="4">C90</f>
        <v>30925.453000000001</v>
      </c>
      <c r="D94" s="9">
        <f t="shared" si="4"/>
        <v>30287.795000000002</v>
      </c>
      <c r="E94" s="9">
        <f t="shared" si="4"/>
        <v>28693.7</v>
      </c>
      <c r="F94" s="9">
        <f t="shared" si="4"/>
        <v>27099.595000000001</v>
      </c>
      <c r="G94" s="10" t="s">
        <v>25</v>
      </c>
    </row>
    <row r="95" spans="1:7" x14ac:dyDescent="0.25">
      <c r="A95" s="2" t="s">
        <v>30</v>
      </c>
      <c r="B95" s="3">
        <f>B90+B105</f>
        <v>34305.9</v>
      </c>
      <c r="C95" s="11">
        <f>C90+C105</f>
        <v>33349.453000000001</v>
      </c>
      <c r="D95" s="11">
        <f>D90+D105</f>
        <v>32711.795000000002</v>
      </c>
      <c r="E95" s="11">
        <f>E90+E105</f>
        <v>31117.7</v>
      </c>
      <c r="F95" s="3">
        <f>F90+B105</f>
        <v>29523.595000000001</v>
      </c>
      <c r="G95" s="4" t="s">
        <v>27</v>
      </c>
    </row>
    <row r="96" spans="1:7" x14ac:dyDescent="0.25">
      <c r="A96" s="2" t="s">
        <v>31</v>
      </c>
      <c r="B96" s="11">
        <f>B91+7825</f>
        <v>42130.9</v>
      </c>
      <c r="C96" s="11">
        <f>C91+7825</f>
        <v>41174.453000000001</v>
      </c>
      <c r="D96" s="11">
        <f>D91+7825</f>
        <v>40536.794999999998</v>
      </c>
      <c r="E96" s="11">
        <f>E91+7825</f>
        <v>38942.699999999997</v>
      </c>
      <c r="F96" s="11">
        <f>F91+7825</f>
        <v>37348.595000000001</v>
      </c>
      <c r="G96" s="4" t="s">
        <v>32</v>
      </c>
    </row>
    <row r="97" spans="1:7" x14ac:dyDescent="0.25">
      <c r="A97" s="2" t="s">
        <v>137</v>
      </c>
      <c r="B97" s="11">
        <f>B91+12926</f>
        <v>47231.9</v>
      </c>
      <c r="C97" s="11">
        <f>C91+12926</f>
        <v>46275.453000000001</v>
      </c>
      <c r="D97" s="11">
        <f>D91+12926</f>
        <v>45637.794999999998</v>
      </c>
      <c r="E97" s="11">
        <f>E91+12926</f>
        <v>44043.7</v>
      </c>
      <c r="F97" s="11">
        <f>F91+12926</f>
        <v>42449.595000000001</v>
      </c>
      <c r="G97" s="4" t="s">
        <v>33</v>
      </c>
    </row>
    <row r="98" spans="1:7" x14ac:dyDescent="0.25">
      <c r="A98" s="8" t="s">
        <v>160</v>
      </c>
      <c r="B98" s="9">
        <v>34452.5</v>
      </c>
      <c r="C98" s="9">
        <f>B98-(B98*0.03)-0.03</f>
        <v>33418.895000000004</v>
      </c>
      <c r="D98" s="9">
        <f>B98-(B98*0.05)-0.03</f>
        <v>32729.845000000001</v>
      </c>
      <c r="E98" s="9">
        <f>B98-(B98*0.1)</f>
        <v>31007.25</v>
      </c>
      <c r="F98" s="9">
        <f>B98-(B98*0.15)-0.03</f>
        <v>29284.595000000001</v>
      </c>
      <c r="G98" s="10" t="s">
        <v>25</v>
      </c>
    </row>
    <row r="99" spans="1:7" x14ac:dyDescent="0.25">
      <c r="A99" s="2" t="s">
        <v>34</v>
      </c>
      <c r="B99" s="3">
        <f>B98+B105</f>
        <v>36876.5</v>
      </c>
      <c r="C99" s="11">
        <f>C98+C105</f>
        <v>35842.895000000004</v>
      </c>
      <c r="D99" s="11">
        <f>D98+D105</f>
        <v>35153.845000000001</v>
      </c>
      <c r="E99" s="11">
        <f>E98+E105</f>
        <v>33431.25</v>
      </c>
      <c r="F99" s="3">
        <f>F98+B105</f>
        <v>31708.595000000001</v>
      </c>
      <c r="G99" s="4" t="s">
        <v>35</v>
      </c>
    </row>
    <row r="100" spans="1:7" x14ac:dyDescent="0.25">
      <c r="A100" s="2" t="s">
        <v>36</v>
      </c>
      <c r="B100" s="11">
        <f>B99+9362</f>
        <v>46238.5</v>
      </c>
      <c r="C100" s="11">
        <f>C99+9362</f>
        <v>45204.895000000004</v>
      </c>
      <c r="D100" s="11">
        <f>D99+9362</f>
        <v>44515.845000000001</v>
      </c>
      <c r="E100" s="11">
        <f>E99+9362</f>
        <v>42793.25</v>
      </c>
      <c r="F100" s="3">
        <v>41030.699999999997</v>
      </c>
      <c r="G100" s="4" t="s">
        <v>33</v>
      </c>
    </row>
    <row r="101" spans="1:7" ht="15" customHeight="1" x14ac:dyDescent="0.25">
      <c r="A101" s="2" t="s">
        <v>138</v>
      </c>
      <c r="B101" s="11">
        <f>B99+16318.5</f>
        <v>53195</v>
      </c>
      <c r="C101" s="11">
        <f>C99+16318.5</f>
        <v>52161.395000000004</v>
      </c>
      <c r="D101" s="11">
        <f>D99+16318.5</f>
        <v>51472.345000000001</v>
      </c>
      <c r="E101" s="11">
        <f>E99+16318.5</f>
        <v>49749.75</v>
      </c>
      <c r="F101" s="13">
        <f>F99+16318.5</f>
        <v>48027.095000000001</v>
      </c>
      <c r="G101" s="4" t="s">
        <v>37</v>
      </c>
    </row>
    <row r="102" spans="1:7" ht="15.75" x14ac:dyDescent="0.25">
      <c r="A102" s="2" t="s">
        <v>78</v>
      </c>
      <c r="B102" s="3">
        <v>4210.32</v>
      </c>
      <c r="C102" s="11">
        <f t="shared" ref="C102:E105" si="5">B102</f>
        <v>4210.32</v>
      </c>
      <c r="D102" s="11">
        <f t="shared" si="5"/>
        <v>4210.32</v>
      </c>
      <c r="E102" s="11">
        <f t="shared" si="5"/>
        <v>4210.32</v>
      </c>
      <c r="F102" s="3">
        <f>B102</f>
        <v>4210.32</v>
      </c>
      <c r="G102" s="4"/>
    </row>
    <row r="103" spans="1:7" ht="15.75" x14ac:dyDescent="0.25">
      <c r="A103" s="2" t="s">
        <v>79</v>
      </c>
      <c r="B103" s="3">
        <f>1876.88*1.95</f>
        <v>3659.9160000000002</v>
      </c>
      <c r="C103" s="11">
        <f t="shared" si="5"/>
        <v>3659.9160000000002</v>
      </c>
      <c r="D103" s="11">
        <f t="shared" si="5"/>
        <v>3659.9160000000002</v>
      </c>
      <c r="E103" s="11">
        <f t="shared" si="5"/>
        <v>3659.9160000000002</v>
      </c>
      <c r="F103" s="3">
        <f>B103</f>
        <v>3659.9160000000002</v>
      </c>
      <c r="G103" s="4"/>
    </row>
    <row r="104" spans="1:7" ht="15.75" x14ac:dyDescent="0.25">
      <c r="A104" s="2" t="s">
        <v>80</v>
      </c>
      <c r="B104" s="3">
        <v>10307.16</v>
      </c>
      <c r="C104" s="11">
        <f t="shared" si="5"/>
        <v>10307.16</v>
      </c>
      <c r="D104" s="11">
        <f t="shared" si="5"/>
        <v>10307.16</v>
      </c>
      <c r="E104" s="11">
        <f t="shared" si="5"/>
        <v>10307.16</v>
      </c>
      <c r="F104" s="3">
        <f>B104</f>
        <v>10307.16</v>
      </c>
      <c r="G104" s="4"/>
    </row>
    <row r="105" spans="1:7" x14ac:dyDescent="0.25">
      <c r="A105" s="2" t="s">
        <v>38</v>
      </c>
      <c r="B105" s="3">
        <v>2424</v>
      </c>
      <c r="C105" s="11">
        <f t="shared" si="5"/>
        <v>2424</v>
      </c>
      <c r="D105" s="11">
        <f t="shared" si="5"/>
        <v>2424</v>
      </c>
      <c r="E105" s="11">
        <f t="shared" si="5"/>
        <v>2424</v>
      </c>
      <c r="F105" s="3">
        <f>B105</f>
        <v>2424</v>
      </c>
      <c r="G105" s="2"/>
    </row>
    <row r="106" spans="1:7" x14ac:dyDescent="0.25">
      <c r="A106" s="18" t="s">
        <v>39</v>
      </c>
      <c r="B106" s="19"/>
      <c r="C106" s="19"/>
      <c r="D106" s="19"/>
      <c r="E106" s="19"/>
      <c r="F106" s="19"/>
      <c r="G106" s="20"/>
    </row>
    <row r="107" spans="1:7" x14ac:dyDescent="0.25">
      <c r="A107" s="8" t="s">
        <v>175</v>
      </c>
      <c r="B107" s="9">
        <v>32335.9</v>
      </c>
      <c r="C107" s="9">
        <f>B107-(B107*0.03)-0.02</f>
        <v>31365.803</v>
      </c>
      <c r="D107" s="9">
        <f>B107-(B107*0.05)-0.01</f>
        <v>30719.095000000005</v>
      </c>
      <c r="E107" s="9">
        <f>B107-(B107*0.1)-0.01</f>
        <v>29102.300000000003</v>
      </c>
      <c r="F107" s="9">
        <f>B107-(B107*0.15)-0.02</f>
        <v>27485.494999999999</v>
      </c>
      <c r="G107" s="10" t="s">
        <v>40</v>
      </c>
    </row>
    <row r="108" spans="1:7" x14ac:dyDescent="0.25">
      <c r="A108" s="2" t="s">
        <v>41</v>
      </c>
      <c r="B108" s="3">
        <f>B107+B134</f>
        <v>35095.9</v>
      </c>
      <c r="C108" s="11">
        <f>C107+B134</f>
        <v>34125.803</v>
      </c>
      <c r="D108" s="11">
        <f>D107+D134</f>
        <v>33479.095000000001</v>
      </c>
      <c r="E108" s="11">
        <f>E107+E134</f>
        <v>31862.300000000003</v>
      </c>
      <c r="F108" s="3">
        <f>F107+B134</f>
        <v>30245.494999999999</v>
      </c>
      <c r="G108" s="4" t="s">
        <v>42</v>
      </c>
    </row>
    <row r="109" spans="1:7" x14ac:dyDescent="0.25">
      <c r="A109" s="2" t="s">
        <v>43</v>
      </c>
      <c r="B109" s="11">
        <f>B108+6075</f>
        <v>41170.9</v>
      </c>
      <c r="C109" s="11">
        <f>C108+6075</f>
        <v>40200.803</v>
      </c>
      <c r="D109" s="11">
        <f>D108+6075</f>
        <v>39554.095000000001</v>
      </c>
      <c r="E109" s="11">
        <f>E108+6075</f>
        <v>37937.300000000003</v>
      </c>
      <c r="F109" s="11">
        <f>F108+6075</f>
        <v>36320.494999999995</v>
      </c>
      <c r="G109" s="4" t="s">
        <v>32</v>
      </c>
    </row>
    <row r="110" spans="1:7" x14ac:dyDescent="0.25">
      <c r="A110" s="2" t="s">
        <v>139</v>
      </c>
      <c r="B110" s="11">
        <f>B108+9913</f>
        <v>45008.9</v>
      </c>
      <c r="C110" s="13">
        <f t="shared" ref="C110:F110" si="6">C108+9913</f>
        <v>44038.803</v>
      </c>
      <c r="D110" s="13">
        <f t="shared" si="6"/>
        <v>43392.095000000001</v>
      </c>
      <c r="E110" s="13">
        <f t="shared" si="6"/>
        <v>41775.300000000003</v>
      </c>
      <c r="F110" s="13">
        <f t="shared" si="6"/>
        <v>40158.494999999995</v>
      </c>
      <c r="G110" s="4" t="s">
        <v>44</v>
      </c>
    </row>
    <row r="111" spans="1:7" x14ac:dyDescent="0.25">
      <c r="A111" s="8" t="s">
        <v>176</v>
      </c>
      <c r="B111" s="9">
        <f>B107</f>
        <v>32335.9</v>
      </c>
      <c r="C111" s="9">
        <f>C107</f>
        <v>31365.803</v>
      </c>
      <c r="D111" s="9">
        <f>D107</f>
        <v>30719.095000000005</v>
      </c>
      <c r="E111" s="9">
        <f>E107</f>
        <v>29102.300000000003</v>
      </c>
      <c r="F111" s="9">
        <f>F107</f>
        <v>27485.494999999999</v>
      </c>
      <c r="G111" s="10" t="s">
        <v>40</v>
      </c>
    </row>
    <row r="112" spans="1:7" x14ac:dyDescent="0.25">
      <c r="A112" s="2" t="s">
        <v>45</v>
      </c>
      <c r="B112" s="3">
        <f>B107+B134</f>
        <v>35095.9</v>
      </c>
      <c r="C112" s="11">
        <f>C107+C134</f>
        <v>34125.803</v>
      </c>
      <c r="D112" s="11">
        <f>D107+D134</f>
        <v>33479.095000000001</v>
      </c>
      <c r="E112" s="11">
        <f>E107+E134</f>
        <v>31862.300000000003</v>
      </c>
      <c r="F112" s="11">
        <f>F107+F134</f>
        <v>30245.494999999999</v>
      </c>
      <c r="G112" s="4" t="s">
        <v>42</v>
      </c>
    </row>
    <row r="113" spans="1:7" x14ac:dyDescent="0.25">
      <c r="A113" s="2" t="s">
        <v>46</v>
      </c>
      <c r="B113" s="11">
        <f>B108+10143</f>
        <v>45238.9</v>
      </c>
      <c r="C113" s="11">
        <f>C108+10143</f>
        <v>44268.803</v>
      </c>
      <c r="D113" s="11">
        <f>D108+10143</f>
        <v>43622.095000000001</v>
      </c>
      <c r="E113" s="11">
        <f>E108+10143</f>
        <v>42005.3</v>
      </c>
      <c r="F113" s="11">
        <f>F108+10143</f>
        <v>40388.494999999995</v>
      </c>
      <c r="G113" s="4" t="s">
        <v>47</v>
      </c>
    </row>
    <row r="114" spans="1:7" x14ac:dyDescent="0.25">
      <c r="A114" s="2" t="s">
        <v>140</v>
      </c>
      <c r="B114" s="11">
        <f>B108+17028</f>
        <v>52123.9</v>
      </c>
      <c r="C114" s="11">
        <f>C108+17028</f>
        <v>51153.803</v>
      </c>
      <c r="D114" s="11">
        <f>D108+17028</f>
        <v>50507.095000000001</v>
      </c>
      <c r="E114" s="11">
        <f>E108+17028</f>
        <v>48890.3</v>
      </c>
      <c r="F114" s="11">
        <f>F108+17028</f>
        <v>47273.494999999995</v>
      </c>
      <c r="G114" s="4" t="s">
        <v>48</v>
      </c>
    </row>
    <row r="115" spans="1:7" x14ac:dyDescent="0.25">
      <c r="A115" s="8" t="s">
        <v>177</v>
      </c>
      <c r="B115" s="9">
        <f>B107</f>
        <v>32335.9</v>
      </c>
      <c r="C115" s="9">
        <f>C107</f>
        <v>31365.803</v>
      </c>
      <c r="D115" s="9">
        <f>D107</f>
        <v>30719.095000000005</v>
      </c>
      <c r="E115" s="9">
        <f>E107</f>
        <v>29102.300000000003</v>
      </c>
      <c r="F115" s="9">
        <f>F107</f>
        <v>27485.494999999999</v>
      </c>
      <c r="G115" s="10" t="s">
        <v>40</v>
      </c>
    </row>
    <row r="116" spans="1:7" x14ac:dyDescent="0.25">
      <c r="A116" s="2" t="s">
        <v>49</v>
      </c>
      <c r="B116" s="3">
        <f>B107+B134</f>
        <v>35095.9</v>
      </c>
      <c r="C116" s="11">
        <f>C107+C134</f>
        <v>34125.803</v>
      </c>
      <c r="D116" s="11">
        <f>D107+D134</f>
        <v>33479.095000000001</v>
      </c>
      <c r="E116" s="11">
        <f>E107+E134</f>
        <v>31862.300000000003</v>
      </c>
      <c r="F116" s="11">
        <f>F107+F134</f>
        <v>30245.494999999999</v>
      </c>
      <c r="G116" s="4" t="s">
        <v>42</v>
      </c>
    </row>
    <row r="117" spans="1:7" x14ac:dyDescent="0.25">
      <c r="A117" s="2" t="s">
        <v>50</v>
      </c>
      <c r="B117" s="11">
        <f>B108+7825</f>
        <v>42920.9</v>
      </c>
      <c r="C117" s="11">
        <f>C108+7825</f>
        <v>41950.803</v>
      </c>
      <c r="D117" s="11">
        <f>D108+7825</f>
        <v>41304.095000000001</v>
      </c>
      <c r="E117" s="11">
        <f>E108+7825</f>
        <v>39687.300000000003</v>
      </c>
      <c r="F117" s="11">
        <f>F108+7825</f>
        <v>38070.494999999995</v>
      </c>
      <c r="G117" s="4" t="s">
        <v>32</v>
      </c>
    </row>
    <row r="118" spans="1:7" x14ac:dyDescent="0.25">
      <c r="A118" s="2" t="s">
        <v>141</v>
      </c>
      <c r="B118" s="11">
        <f>B108+12926</f>
        <v>48021.9</v>
      </c>
      <c r="C118" s="13">
        <f t="shared" ref="C118:F118" si="7">C108+12926</f>
        <v>47051.803</v>
      </c>
      <c r="D118" s="13">
        <f t="shared" si="7"/>
        <v>46405.095000000001</v>
      </c>
      <c r="E118" s="13">
        <f t="shared" si="7"/>
        <v>44788.3</v>
      </c>
      <c r="F118" s="13">
        <f t="shared" si="7"/>
        <v>43171.494999999995</v>
      </c>
      <c r="G118" s="4" t="s">
        <v>33</v>
      </c>
    </row>
    <row r="119" spans="1:7" x14ac:dyDescent="0.25">
      <c r="A119" s="8" t="s">
        <v>178</v>
      </c>
      <c r="B119" s="9">
        <f>B107</f>
        <v>32335.9</v>
      </c>
      <c r="C119" s="9">
        <f>C107</f>
        <v>31365.803</v>
      </c>
      <c r="D119" s="9">
        <f>D107</f>
        <v>30719.095000000005</v>
      </c>
      <c r="E119" s="9">
        <f>E107</f>
        <v>29102.300000000003</v>
      </c>
      <c r="F119" s="9">
        <f>F107</f>
        <v>27485.494999999999</v>
      </c>
      <c r="G119" s="10" t="s">
        <v>40</v>
      </c>
    </row>
    <row r="120" spans="1:7" x14ac:dyDescent="0.25">
      <c r="A120" s="2" t="s">
        <v>51</v>
      </c>
      <c r="B120" s="3">
        <f>B107+B134</f>
        <v>35095.9</v>
      </c>
      <c r="C120" s="11">
        <f>C107+C134</f>
        <v>34125.803</v>
      </c>
      <c r="D120" s="11">
        <f>D107+D134</f>
        <v>33479.095000000001</v>
      </c>
      <c r="E120" s="11">
        <f>E107+E134</f>
        <v>31862.300000000003</v>
      </c>
      <c r="F120" s="11">
        <f>F107+F134</f>
        <v>30245.494999999999</v>
      </c>
      <c r="G120" s="4" t="s">
        <v>42</v>
      </c>
    </row>
    <row r="121" spans="1:7" x14ac:dyDescent="0.25">
      <c r="A121" s="2" t="s">
        <v>142</v>
      </c>
      <c r="B121" s="11">
        <f>B108+9362</f>
        <v>44457.9</v>
      </c>
      <c r="C121" s="11">
        <f>C108+9362</f>
        <v>43487.803</v>
      </c>
      <c r="D121" s="11">
        <f>D108+9362</f>
        <v>42841.095000000001</v>
      </c>
      <c r="E121" s="11">
        <f>E108+9362</f>
        <v>41224.300000000003</v>
      </c>
      <c r="F121" s="11">
        <f>F108+9362</f>
        <v>39607.494999999995</v>
      </c>
      <c r="G121" s="4" t="s">
        <v>33</v>
      </c>
    </row>
    <row r="122" spans="1:7" x14ac:dyDescent="0.25">
      <c r="A122" s="2" t="s">
        <v>143</v>
      </c>
      <c r="B122" s="11">
        <f>B108+17028</f>
        <v>52123.9</v>
      </c>
      <c r="C122" s="11">
        <f>C108+17028</f>
        <v>51153.803</v>
      </c>
      <c r="D122" s="11">
        <f>D108+17028</f>
        <v>50507.095000000001</v>
      </c>
      <c r="E122" s="11">
        <f>E108+17028</f>
        <v>48890.3</v>
      </c>
      <c r="F122" s="11">
        <f>F108+17028</f>
        <v>47273.494999999995</v>
      </c>
      <c r="G122" s="4" t="s">
        <v>37</v>
      </c>
    </row>
    <row r="123" spans="1:7" x14ac:dyDescent="0.25">
      <c r="A123" s="8" t="s">
        <v>179</v>
      </c>
      <c r="B123" s="9">
        <f>B107</f>
        <v>32335.9</v>
      </c>
      <c r="C123" s="9">
        <f>C107</f>
        <v>31365.803</v>
      </c>
      <c r="D123" s="9">
        <f>D107</f>
        <v>30719.095000000005</v>
      </c>
      <c r="E123" s="9">
        <f>E107</f>
        <v>29102.300000000003</v>
      </c>
      <c r="F123" s="9">
        <f>F107</f>
        <v>27485.494999999999</v>
      </c>
      <c r="G123" s="10" t="s">
        <v>40</v>
      </c>
    </row>
    <row r="124" spans="1:7" x14ac:dyDescent="0.25">
      <c r="A124" s="2" t="s">
        <v>52</v>
      </c>
      <c r="B124" s="3">
        <f>B107+B134</f>
        <v>35095.9</v>
      </c>
      <c r="C124" s="11">
        <f>C107+C134</f>
        <v>34125.803</v>
      </c>
      <c r="D124" s="11">
        <f>D107+D134</f>
        <v>33479.095000000001</v>
      </c>
      <c r="E124" s="11">
        <f>E107+E134</f>
        <v>31862.300000000003</v>
      </c>
      <c r="F124" s="11">
        <f>F107+F134</f>
        <v>30245.494999999999</v>
      </c>
      <c r="G124" s="4" t="s">
        <v>42</v>
      </c>
    </row>
    <row r="125" spans="1:7" x14ac:dyDescent="0.25">
      <c r="A125" s="2" t="s">
        <v>144</v>
      </c>
      <c r="B125" s="11">
        <f>B108+10437</f>
        <v>45532.9</v>
      </c>
      <c r="C125" s="11">
        <f>C108+10437</f>
        <v>44562.803</v>
      </c>
      <c r="D125" s="11">
        <f>D108+10437</f>
        <v>43916.095000000001</v>
      </c>
      <c r="E125" s="11">
        <f>E108+10437</f>
        <v>42299.3</v>
      </c>
      <c r="F125" s="11">
        <f>F108+10437</f>
        <v>40682.494999999995</v>
      </c>
      <c r="G125" s="4" t="s">
        <v>47</v>
      </c>
    </row>
    <row r="126" spans="1:7" x14ac:dyDescent="0.25">
      <c r="A126" s="2" t="s">
        <v>145</v>
      </c>
      <c r="B126" s="11">
        <f>B108+17028</f>
        <v>52123.9</v>
      </c>
      <c r="C126" s="11">
        <f>C108+17028</f>
        <v>51153.803</v>
      </c>
      <c r="D126" s="11">
        <f>D108+17028</f>
        <v>50507.095000000001</v>
      </c>
      <c r="E126" s="11">
        <f>E108+17028</f>
        <v>48890.3</v>
      </c>
      <c r="F126" s="11">
        <f>F108+17028</f>
        <v>47273.494999999995</v>
      </c>
      <c r="G126" s="4" t="s">
        <v>48</v>
      </c>
    </row>
    <row r="127" spans="1:7" x14ac:dyDescent="0.25">
      <c r="A127" s="8" t="s">
        <v>180</v>
      </c>
      <c r="B127" s="9">
        <f>B107</f>
        <v>32335.9</v>
      </c>
      <c r="C127" s="9">
        <f>C107</f>
        <v>31365.803</v>
      </c>
      <c r="D127" s="9">
        <f>D107</f>
        <v>30719.095000000005</v>
      </c>
      <c r="E127" s="9">
        <f>E107</f>
        <v>29102.300000000003</v>
      </c>
      <c r="F127" s="9">
        <f>F107</f>
        <v>27485.494999999999</v>
      </c>
      <c r="G127" s="10" t="s">
        <v>40</v>
      </c>
    </row>
    <row r="128" spans="1:7" x14ac:dyDescent="0.25">
      <c r="A128" s="2" t="s">
        <v>53</v>
      </c>
      <c r="B128" s="3">
        <f>B107+B134</f>
        <v>35095.9</v>
      </c>
      <c r="C128" s="11">
        <f>C107+C134</f>
        <v>34125.803</v>
      </c>
      <c r="D128" s="11">
        <f>D107+D134</f>
        <v>33479.095000000001</v>
      </c>
      <c r="E128" s="11">
        <f>E107+E134</f>
        <v>31862.300000000003</v>
      </c>
      <c r="F128" s="11">
        <f>F107+F134</f>
        <v>30245.494999999999</v>
      </c>
      <c r="G128" s="4" t="s">
        <v>42</v>
      </c>
    </row>
    <row r="129" spans="1:7" x14ac:dyDescent="0.25">
      <c r="A129" s="2" t="s">
        <v>54</v>
      </c>
      <c r="B129" s="11">
        <f>B108+15250</f>
        <v>50345.9</v>
      </c>
      <c r="C129" s="11">
        <f>C108+15250</f>
        <v>49375.803</v>
      </c>
      <c r="D129" s="11">
        <f>D108+15250</f>
        <v>48729.095000000001</v>
      </c>
      <c r="E129" s="11">
        <f>E108+15250</f>
        <v>47112.3</v>
      </c>
      <c r="F129" s="11">
        <f>F108+15250</f>
        <v>45495.494999999995</v>
      </c>
      <c r="G129" s="4" t="s">
        <v>55</v>
      </c>
    </row>
    <row r="130" spans="1:7" x14ac:dyDescent="0.25">
      <c r="A130" s="2" t="s">
        <v>146</v>
      </c>
      <c r="B130" s="11">
        <f>B108+20364</f>
        <v>55459.9</v>
      </c>
      <c r="C130" s="11">
        <f>C108+20364</f>
        <v>54489.803</v>
      </c>
      <c r="D130" s="11">
        <f>D108+20364</f>
        <v>53843.095000000001</v>
      </c>
      <c r="E130" s="11">
        <f>E108+20364</f>
        <v>52226.3</v>
      </c>
      <c r="F130" s="11">
        <f>F108+20364</f>
        <v>50609.494999999995</v>
      </c>
      <c r="G130" s="4" t="s">
        <v>56</v>
      </c>
    </row>
    <row r="131" spans="1:7" ht="15.75" x14ac:dyDescent="0.25">
      <c r="A131" s="2" t="s">
        <v>78</v>
      </c>
      <c r="B131" s="3">
        <f>B102</f>
        <v>4210.32</v>
      </c>
      <c r="C131" s="11">
        <f t="shared" ref="C131:E134" si="8">B131</f>
        <v>4210.32</v>
      </c>
      <c r="D131" s="11">
        <f t="shared" si="8"/>
        <v>4210.32</v>
      </c>
      <c r="E131" s="11">
        <f t="shared" si="8"/>
        <v>4210.32</v>
      </c>
      <c r="F131" s="3">
        <f>B131</f>
        <v>4210.32</v>
      </c>
      <c r="G131" s="4"/>
    </row>
    <row r="132" spans="1:7" ht="15.75" x14ac:dyDescent="0.25">
      <c r="A132" s="2" t="s">
        <v>79</v>
      </c>
      <c r="B132" s="3">
        <f>B103</f>
        <v>3659.9160000000002</v>
      </c>
      <c r="C132" s="11">
        <f t="shared" si="8"/>
        <v>3659.9160000000002</v>
      </c>
      <c r="D132" s="11">
        <f t="shared" si="8"/>
        <v>3659.9160000000002</v>
      </c>
      <c r="E132" s="11">
        <f t="shared" si="8"/>
        <v>3659.9160000000002</v>
      </c>
      <c r="F132" s="3">
        <f>B132</f>
        <v>3659.9160000000002</v>
      </c>
      <c r="G132" s="4"/>
    </row>
    <row r="133" spans="1:7" ht="15.75" x14ac:dyDescent="0.25">
      <c r="A133" s="2" t="s">
        <v>81</v>
      </c>
      <c r="B133" s="3">
        <f>B104</f>
        <v>10307.16</v>
      </c>
      <c r="C133" s="11">
        <f t="shared" si="8"/>
        <v>10307.16</v>
      </c>
      <c r="D133" s="11">
        <f t="shared" si="8"/>
        <v>10307.16</v>
      </c>
      <c r="E133" s="11">
        <f t="shared" si="8"/>
        <v>10307.16</v>
      </c>
      <c r="F133" s="3">
        <f>B133</f>
        <v>10307.16</v>
      </c>
      <c r="G133" s="4"/>
    </row>
    <row r="134" spans="1:7" x14ac:dyDescent="0.25">
      <c r="A134" s="2" t="s">
        <v>57</v>
      </c>
      <c r="B134" s="3">
        <v>2760</v>
      </c>
      <c r="C134" s="11">
        <f t="shared" si="8"/>
        <v>2760</v>
      </c>
      <c r="D134" s="11">
        <f t="shared" si="8"/>
        <v>2760</v>
      </c>
      <c r="E134" s="11">
        <f t="shared" si="8"/>
        <v>2760</v>
      </c>
      <c r="F134" s="3">
        <f>B134</f>
        <v>2760</v>
      </c>
      <c r="G134" s="2"/>
    </row>
    <row r="135" spans="1:7" x14ac:dyDescent="0.25">
      <c r="A135" s="24" t="s">
        <v>58</v>
      </c>
      <c r="B135" s="25"/>
      <c r="C135" s="25"/>
      <c r="D135" s="25"/>
      <c r="E135" s="25"/>
      <c r="F135" s="25"/>
      <c r="G135" s="26"/>
    </row>
    <row r="136" spans="1:7" x14ac:dyDescent="0.25">
      <c r="A136" s="8" t="s">
        <v>181</v>
      </c>
      <c r="B136" s="9">
        <v>32952.800000000003</v>
      </c>
      <c r="C136" s="9">
        <f>B136-(B136*0.03)-0.02</f>
        <v>31964.196000000004</v>
      </c>
      <c r="D136" s="9">
        <f>B136-(B136*0.05)-0.06</f>
        <v>31305.100000000002</v>
      </c>
      <c r="E136" s="9">
        <f>B136-(B136*0.1)-0.02</f>
        <v>29657.500000000004</v>
      </c>
      <c r="F136" s="9">
        <f>B136-(B136*0.15)+0.02</f>
        <v>28009.900000000005</v>
      </c>
      <c r="G136" s="10" t="s">
        <v>59</v>
      </c>
    </row>
    <row r="137" spans="1:7" x14ac:dyDescent="0.25">
      <c r="A137" s="2" t="s">
        <v>60</v>
      </c>
      <c r="B137" s="3">
        <f>B136+B163</f>
        <v>36492.800000000003</v>
      </c>
      <c r="C137" s="11">
        <f>C136+C163</f>
        <v>35504.196000000004</v>
      </c>
      <c r="D137" s="11">
        <f>D136+D163</f>
        <v>34845.100000000006</v>
      </c>
      <c r="E137" s="11">
        <f>E136+E163</f>
        <v>33197.5</v>
      </c>
      <c r="F137" s="11">
        <f>F136+F163</f>
        <v>31549.900000000005</v>
      </c>
      <c r="G137" s="4" t="s">
        <v>61</v>
      </c>
    </row>
    <row r="138" spans="1:7" x14ac:dyDescent="0.25">
      <c r="A138" s="2" t="s">
        <v>62</v>
      </c>
      <c r="B138" s="11">
        <f>B137+6075</f>
        <v>42567.8</v>
      </c>
      <c r="C138" s="11">
        <f>C137+6075</f>
        <v>41579.196000000004</v>
      </c>
      <c r="D138" s="11">
        <f>D137+6075</f>
        <v>40920.100000000006</v>
      </c>
      <c r="E138" s="11">
        <f>E137+6075</f>
        <v>39272.5</v>
      </c>
      <c r="F138" s="11">
        <f>F137+6075</f>
        <v>37624.900000000009</v>
      </c>
      <c r="G138" s="4" t="s">
        <v>32</v>
      </c>
    </row>
    <row r="139" spans="1:7" ht="15" customHeight="1" x14ac:dyDescent="0.25">
      <c r="A139" s="2" t="s">
        <v>147</v>
      </c>
      <c r="B139" s="11">
        <f>B137+9913</f>
        <v>46405.8</v>
      </c>
      <c r="C139" s="13">
        <f t="shared" ref="C139:F139" si="9">C137+9913</f>
        <v>45417.196000000004</v>
      </c>
      <c r="D139" s="13">
        <f t="shared" si="9"/>
        <v>44758.100000000006</v>
      </c>
      <c r="E139" s="13">
        <f t="shared" si="9"/>
        <v>43110.5</v>
      </c>
      <c r="F139" s="13">
        <f t="shared" si="9"/>
        <v>41462.900000000009</v>
      </c>
      <c r="G139" s="4" t="s">
        <v>13</v>
      </c>
    </row>
    <row r="140" spans="1:7" x14ac:dyDescent="0.25">
      <c r="A140" s="8" t="s">
        <v>182</v>
      </c>
      <c r="B140" s="9">
        <f>B136</f>
        <v>32952.800000000003</v>
      </c>
      <c r="C140" s="9">
        <f>C136</f>
        <v>31964.196000000004</v>
      </c>
      <c r="D140" s="9">
        <f>D136</f>
        <v>31305.100000000002</v>
      </c>
      <c r="E140" s="9">
        <f>E136</f>
        <v>29657.500000000004</v>
      </c>
      <c r="F140" s="9">
        <f>F136</f>
        <v>28009.900000000005</v>
      </c>
      <c r="G140" s="10" t="s">
        <v>59</v>
      </c>
    </row>
    <row r="141" spans="1:7" x14ac:dyDescent="0.25">
      <c r="A141" s="2" t="s">
        <v>63</v>
      </c>
      <c r="B141" s="3">
        <f>B136+B163</f>
        <v>36492.800000000003</v>
      </c>
      <c r="C141" s="11">
        <f>C136+C163</f>
        <v>35504.196000000004</v>
      </c>
      <c r="D141" s="11">
        <f>D136+D163</f>
        <v>34845.100000000006</v>
      </c>
      <c r="E141" s="11">
        <f>E136+E163</f>
        <v>33197.5</v>
      </c>
      <c r="F141" s="11">
        <f>F136+F163</f>
        <v>31549.900000000005</v>
      </c>
      <c r="G141" s="4" t="s">
        <v>64</v>
      </c>
    </row>
    <row r="142" spans="1:7" x14ac:dyDescent="0.25">
      <c r="A142" s="2" t="s">
        <v>65</v>
      </c>
      <c r="B142" s="11">
        <f>B137+7825</f>
        <v>44317.8</v>
      </c>
      <c r="C142" s="11">
        <f>C137+7825</f>
        <v>43329.196000000004</v>
      </c>
      <c r="D142" s="11">
        <f>D137+7825</f>
        <v>42670.100000000006</v>
      </c>
      <c r="E142" s="11">
        <f>E137+7825</f>
        <v>41022.5</v>
      </c>
      <c r="F142" s="11">
        <f>F137+7825</f>
        <v>39374.900000000009</v>
      </c>
      <c r="G142" s="4" t="s">
        <v>7</v>
      </c>
    </row>
    <row r="143" spans="1:7" x14ac:dyDescent="0.25">
      <c r="A143" s="2" t="s">
        <v>148</v>
      </c>
      <c r="B143" s="11">
        <f>B137+12926</f>
        <v>49418.8</v>
      </c>
      <c r="C143" s="13">
        <f t="shared" ref="C143:F143" si="10">C137+12926</f>
        <v>48430.196000000004</v>
      </c>
      <c r="D143" s="13">
        <f t="shared" si="10"/>
        <v>47771.100000000006</v>
      </c>
      <c r="E143" s="13">
        <f t="shared" si="10"/>
        <v>46123.5</v>
      </c>
      <c r="F143" s="13">
        <f t="shared" si="10"/>
        <v>44475.900000000009</v>
      </c>
      <c r="G143" s="4" t="s">
        <v>33</v>
      </c>
    </row>
    <row r="144" spans="1:7" x14ac:dyDescent="0.25">
      <c r="A144" s="8" t="s">
        <v>183</v>
      </c>
      <c r="B144" s="9">
        <f>B136</f>
        <v>32952.800000000003</v>
      </c>
      <c r="C144" s="9">
        <f>C136</f>
        <v>31964.196000000004</v>
      </c>
      <c r="D144" s="9">
        <f>D136</f>
        <v>31305.100000000002</v>
      </c>
      <c r="E144" s="9">
        <f>E136</f>
        <v>29657.500000000004</v>
      </c>
      <c r="F144" s="9">
        <f>F136</f>
        <v>28009.900000000005</v>
      </c>
      <c r="G144" s="10" t="s">
        <v>59</v>
      </c>
    </row>
    <row r="145" spans="1:7" x14ac:dyDescent="0.25">
      <c r="A145" s="2" t="s">
        <v>66</v>
      </c>
      <c r="B145" s="3">
        <f>B136+B163</f>
        <v>36492.800000000003</v>
      </c>
      <c r="C145" s="11">
        <f>C136+C163</f>
        <v>35504.196000000004</v>
      </c>
      <c r="D145" s="11">
        <f>D136+D163</f>
        <v>34845.100000000006</v>
      </c>
      <c r="E145" s="11">
        <f>E136+E163</f>
        <v>33197.5</v>
      </c>
      <c r="F145" s="11">
        <f>F136+F163</f>
        <v>31549.900000000005</v>
      </c>
      <c r="G145" s="4" t="s">
        <v>64</v>
      </c>
    </row>
    <row r="146" spans="1:7" x14ac:dyDescent="0.25">
      <c r="A146" s="2" t="s">
        <v>149</v>
      </c>
      <c r="B146" s="11">
        <f>B137+9362</f>
        <v>45854.8</v>
      </c>
      <c r="C146" s="11">
        <f>C137+9362</f>
        <v>44866.196000000004</v>
      </c>
      <c r="D146" s="11">
        <f>D137+9362</f>
        <v>44207.100000000006</v>
      </c>
      <c r="E146" s="11">
        <f>E137+9362</f>
        <v>42559.5</v>
      </c>
      <c r="F146" s="11">
        <f>F137+9362</f>
        <v>40911.900000000009</v>
      </c>
      <c r="G146" s="4" t="s">
        <v>33</v>
      </c>
    </row>
    <row r="147" spans="1:7" x14ac:dyDescent="0.25">
      <c r="A147" s="2" t="s">
        <v>150</v>
      </c>
      <c r="B147" s="11">
        <f>B137+17028</f>
        <v>53520.800000000003</v>
      </c>
      <c r="C147" s="11">
        <f>C137+17028</f>
        <v>52532.196000000004</v>
      </c>
      <c r="D147" s="11">
        <f>D137+17028</f>
        <v>51873.100000000006</v>
      </c>
      <c r="E147" s="11">
        <f>E137+17028</f>
        <v>50225.5</v>
      </c>
      <c r="F147" s="11">
        <f>F137+17028</f>
        <v>48577.900000000009</v>
      </c>
      <c r="G147" s="4" t="s">
        <v>67</v>
      </c>
    </row>
    <row r="148" spans="1:7" x14ac:dyDescent="0.25">
      <c r="A148" s="8" t="s">
        <v>184</v>
      </c>
      <c r="B148" s="9">
        <f>B136</f>
        <v>32952.800000000003</v>
      </c>
      <c r="C148" s="9">
        <f>C136</f>
        <v>31964.196000000004</v>
      </c>
      <c r="D148" s="9">
        <f>D136</f>
        <v>31305.100000000002</v>
      </c>
      <c r="E148" s="9">
        <f>E136</f>
        <v>29657.500000000004</v>
      </c>
      <c r="F148" s="9">
        <f>F136</f>
        <v>28009.900000000005</v>
      </c>
      <c r="G148" s="10" t="s">
        <v>59</v>
      </c>
    </row>
    <row r="149" spans="1:7" x14ac:dyDescent="0.25">
      <c r="A149" s="2" t="s">
        <v>68</v>
      </c>
      <c r="B149" s="3">
        <f>B136+B163</f>
        <v>36492.800000000003</v>
      </c>
      <c r="C149" s="11">
        <f>C136+C163</f>
        <v>35504.196000000004</v>
      </c>
      <c r="D149" s="11">
        <f>D136+D163</f>
        <v>34845.100000000006</v>
      </c>
      <c r="E149" s="11">
        <f>E136+E163</f>
        <v>33197.5</v>
      </c>
      <c r="F149" s="11">
        <f>F136+F163</f>
        <v>31549.900000000005</v>
      </c>
      <c r="G149" s="4" t="s">
        <v>64</v>
      </c>
    </row>
    <row r="150" spans="1:7" ht="15" customHeight="1" x14ac:dyDescent="0.25">
      <c r="A150" s="2" t="s">
        <v>151</v>
      </c>
      <c r="B150" s="3">
        <f>B137+10437</f>
        <v>46929.8</v>
      </c>
      <c r="C150" s="11">
        <f>C137+10437</f>
        <v>45941.196000000004</v>
      </c>
      <c r="D150" s="11">
        <f>D137+10437</f>
        <v>45282.100000000006</v>
      </c>
      <c r="E150" s="11">
        <f>E137+10437</f>
        <v>43634.5</v>
      </c>
      <c r="F150" s="11">
        <f>F137+10437</f>
        <v>41986.900000000009</v>
      </c>
      <c r="G150" s="4" t="s">
        <v>37</v>
      </c>
    </row>
    <row r="151" spans="1:7" x14ac:dyDescent="0.25">
      <c r="A151" s="2" t="s">
        <v>152</v>
      </c>
      <c r="B151" s="3">
        <f>B137+17028</f>
        <v>53520.800000000003</v>
      </c>
      <c r="C151" s="11">
        <f>C137+17028</f>
        <v>52532.196000000004</v>
      </c>
      <c r="D151" s="11">
        <f>D137+17028</f>
        <v>51873.100000000006</v>
      </c>
      <c r="E151" s="11">
        <f>E137+17028</f>
        <v>50225.5</v>
      </c>
      <c r="F151" s="11">
        <f>F137+17028</f>
        <v>48577.900000000009</v>
      </c>
      <c r="G151" s="4" t="s">
        <v>55</v>
      </c>
    </row>
    <row r="152" spans="1:7" x14ac:dyDescent="0.25">
      <c r="A152" s="8" t="s">
        <v>185</v>
      </c>
      <c r="B152" s="9">
        <f>B136</f>
        <v>32952.800000000003</v>
      </c>
      <c r="C152" s="9">
        <f>C136</f>
        <v>31964.196000000004</v>
      </c>
      <c r="D152" s="9">
        <f>D136</f>
        <v>31305.100000000002</v>
      </c>
      <c r="E152" s="9">
        <f>E136</f>
        <v>29657.500000000004</v>
      </c>
      <c r="F152" s="9">
        <f>F136</f>
        <v>28009.900000000005</v>
      </c>
      <c r="G152" s="10" t="s">
        <v>59</v>
      </c>
    </row>
    <row r="153" spans="1:7" x14ac:dyDescent="0.25">
      <c r="A153" s="2" t="s">
        <v>69</v>
      </c>
      <c r="B153" s="3">
        <f>B152+B163</f>
        <v>36492.800000000003</v>
      </c>
      <c r="C153" s="11">
        <f>C136+C163</f>
        <v>35504.196000000004</v>
      </c>
      <c r="D153" s="11">
        <f>D136+D163</f>
        <v>34845.100000000006</v>
      </c>
      <c r="E153" s="11">
        <f>E136+E163</f>
        <v>33197.5</v>
      </c>
      <c r="F153" s="11">
        <f>F136+F163</f>
        <v>31549.900000000005</v>
      </c>
      <c r="G153" s="4" t="s">
        <v>64</v>
      </c>
    </row>
    <row r="154" spans="1:7" x14ac:dyDescent="0.25">
      <c r="A154" s="2" t="s">
        <v>70</v>
      </c>
      <c r="B154" s="11">
        <f>B137+15250</f>
        <v>51742.8</v>
      </c>
      <c r="C154" s="11">
        <f>C137+15250</f>
        <v>50754.196000000004</v>
      </c>
      <c r="D154" s="11">
        <f>D137+15250</f>
        <v>50095.100000000006</v>
      </c>
      <c r="E154" s="11">
        <f>E137+15250</f>
        <v>48447.5</v>
      </c>
      <c r="F154" s="11">
        <f>F137+15250</f>
        <v>46799.900000000009</v>
      </c>
      <c r="G154" s="4" t="s">
        <v>71</v>
      </c>
    </row>
    <row r="155" spans="1:7" x14ac:dyDescent="0.25">
      <c r="A155" s="2" t="s">
        <v>153</v>
      </c>
      <c r="B155" s="11">
        <f>B137+20364</f>
        <v>56856.800000000003</v>
      </c>
      <c r="C155" s="11">
        <f>C137+20364</f>
        <v>55868.196000000004</v>
      </c>
      <c r="D155" s="11">
        <f>D137+20364</f>
        <v>55209.100000000006</v>
      </c>
      <c r="E155" s="11">
        <f>E137+20364</f>
        <v>53561.5</v>
      </c>
      <c r="F155" s="11">
        <f>F137+20364</f>
        <v>51913.900000000009</v>
      </c>
      <c r="G155" s="4" t="s">
        <v>56</v>
      </c>
    </row>
    <row r="156" spans="1:7" x14ac:dyDescent="0.25">
      <c r="A156" s="8" t="s">
        <v>186</v>
      </c>
      <c r="B156" s="9">
        <f>B136</f>
        <v>32952.800000000003</v>
      </c>
      <c r="C156" s="9">
        <f>C136</f>
        <v>31964.196000000004</v>
      </c>
      <c r="D156" s="9">
        <f>D136</f>
        <v>31305.100000000002</v>
      </c>
      <c r="E156" s="9">
        <f>E136</f>
        <v>29657.500000000004</v>
      </c>
      <c r="F156" s="9">
        <f>F136</f>
        <v>28009.900000000005</v>
      </c>
      <c r="G156" s="10" t="s">
        <v>59</v>
      </c>
    </row>
    <row r="157" spans="1:7" x14ac:dyDescent="0.25">
      <c r="A157" s="2" t="s">
        <v>72</v>
      </c>
      <c r="B157" s="3">
        <f>B156+B163</f>
        <v>36492.800000000003</v>
      </c>
      <c r="C157" s="11">
        <f>C136+C163</f>
        <v>35504.196000000004</v>
      </c>
      <c r="D157" s="11">
        <f>D136+D163</f>
        <v>34845.100000000006</v>
      </c>
      <c r="E157" s="11">
        <f>E136+E163</f>
        <v>33197.5</v>
      </c>
      <c r="F157" s="11">
        <f>F136+F163</f>
        <v>31549.900000000005</v>
      </c>
      <c r="G157" s="4" t="s">
        <v>64</v>
      </c>
    </row>
    <row r="158" spans="1:7" x14ac:dyDescent="0.25">
      <c r="A158" s="2" t="s">
        <v>154</v>
      </c>
      <c r="B158" s="11">
        <f>B137+19462</f>
        <v>55954.8</v>
      </c>
      <c r="C158" s="11">
        <f>C137+19462</f>
        <v>54966.196000000004</v>
      </c>
      <c r="D158" s="11">
        <f>D137+19462</f>
        <v>54307.100000000006</v>
      </c>
      <c r="E158" s="11">
        <f>E137+19462</f>
        <v>52659.5</v>
      </c>
      <c r="F158" s="11">
        <f>F137+19462</f>
        <v>51011.900000000009</v>
      </c>
      <c r="G158" s="4" t="s">
        <v>56</v>
      </c>
    </row>
    <row r="159" spans="1:7" x14ac:dyDescent="0.25">
      <c r="A159" s="2" t="s">
        <v>155</v>
      </c>
      <c r="B159" s="11">
        <f>B137+34800</f>
        <v>71292.800000000003</v>
      </c>
      <c r="C159" s="11">
        <f>C137+34800</f>
        <v>70304.195999999996</v>
      </c>
      <c r="D159" s="11">
        <f>D137+34800</f>
        <v>69645.100000000006</v>
      </c>
      <c r="E159" s="11">
        <f>E137+34800</f>
        <v>67997.5</v>
      </c>
      <c r="F159" s="11">
        <f>F137+34800</f>
        <v>66349.900000000009</v>
      </c>
      <c r="G159" s="4" t="s">
        <v>73</v>
      </c>
    </row>
    <row r="160" spans="1:7" ht="15.75" x14ac:dyDescent="0.25">
      <c r="A160" s="2" t="s">
        <v>78</v>
      </c>
      <c r="B160" s="3">
        <f>B102</f>
        <v>4210.32</v>
      </c>
      <c r="C160" s="11">
        <f t="shared" ref="C160:E163" si="11">B160</f>
        <v>4210.32</v>
      </c>
      <c r="D160" s="11">
        <f t="shared" si="11"/>
        <v>4210.32</v>
      </c>
      <c r="E160" s="11">
        <f t="shared" si="11"/>
        <v>4210.32</v>
      </c>
      <c r="F160" s="3">
        <f>B160</f>
        <v>4210.32</v>
      </c>
      <c r="G160" s="4"/>
    </row>
    <row r="161" spans="1:7" ht="15.75" x14ac:dyDescent="0.25">
      <c r="A161" s="2" t="s">
        <v>79</v>
      </c>
      <c r="B161" s="3">
        <f>B103</f>
        <v>3659.9160000000002</v>
      </c>
      <c r="C161" s="11">
        <f t="shared" si="11"/>
        <v>3659.9160000000002</v>
      </c>
      <c r="D161" s="11">
        <f t="shared" si="11"/>
        <v>3659.9160000000002</v>
      </c>
      <c r="E161" s="11">
        <f t="shared" si="11"/>
        <v>3659.9160000000002</v>
      </c>
      <c r="F161" s="3">
        <f>B161</f>
        <v>3659.9160000000002</v>
      </c>
      <c r="G161" s="4"/>
    </row>
    <row r="162" spans="1:7" ht="15.75" x14ac:dyDescent="0.25">
      <c r="A162" s="2" t="s">
        <v>81</v>
      </c>
      <c r="B162" s="3">
        <f>B104</f>
        <v>10307.16</v>
      </c>
      <c r="C162" s="11">
        <f t="shared" si="11"/>
        <v>10307.16</v>
      </c>
      <c r="D162" s="11">
        <f t="shared" si="11"/>
        <v>10307.16</v>
      </c>
      <c r="E162" s="11">
        <f t="shared" si="11"/>
        <v>10307.16</v>
      </c>
      <c r="F162" s="3">
        <f>B162</f>
        <v>10307.16</v>
      </c>
      <c r="G162" s="4"/>
    </row>
    <row r="163" spans="1:7" x14ac:dyDescent="0.25">
      <c r="A163" s="2" t="s">
        <v>74</v>
      </c>
      <c r="B163" s="3">
        <v>3540</v>
      </c>
      <c r="C163" s="11">
        <f t="shared" si="11"/>
        <v>3540</v>
      </c>
      <c r="D163" s="11">
        <f t="shared" si="11"/>
        <v>3540</v>
      </c>
      <c r="E163" s="11">
        <f t="shared" si="11"/>
        <v>3540</v>
      </c>
      <c r="F163" s="3">
        <f>B163</f>
        <v>3540</v>
      </c>
      <c r="G163" s="4"/>
    </row>
    <row r="164" spans="1:7" x14ac:dyDescent="0.25">
      <c r="A164" s="18" t="s">
        <v>75</v>
      </c>
      <c r="B164" s="19"/>
      <c r="C164" s="19"/>
      <c r="D164" s="19"/>
      <c r="E164" s="19"/>
      <c r="F164" s="19"/>
      <c r="G164" s="20"/>
    </row>
    <row r="165" spans="1:7" ht="52.5" x14ac:dyDescent="0.25">
      <c r="A165" s="2" t="s">
        <v>214</v>
      </c>
      <c r="B165" s="14">
        <v>2660.3</v>
      </c>
      <c r="C165" s="14">
        <f>B165</f>
        <v>2660.3</v>
      </c>
      <c r="D165" s="14">
        <f>B165</f>
        <v>2660.3</v>
      </c>
      <c r="E165" s="14">
        <f>B165</f>
        <v>2660.3</v>
      </c>
      <c r="F165" s="14">
        <f>B165</f>
        <v>2660.3</v>
      </c>
      <c r="G165" s="14">
        <f>B165</f>
        <v>2660.3</v>
      </c>
    </row>
    <row r="166" spans="1:7" ht="52.5" x14ac:dyDescent="0.25">
      <c r="A166" s="2" t="s">
        <v>215</v>
      </c>
      <c r="B166" s="14">
        <v>2682</v>
      </c>
      <c r="C166" s="14">
        <f>B166</f>
        <v>2682</v>
      </c>
      <c r="D166" s="14">
        <f>B166</f>
        <v>2682</v>
      </c>
      <c r="E166" s="14">
        <f>B166</f>
        <v>2682</v>
      </c>
      <c r="F166" s="14">
        <f>B166</f>
        <v>2682</v>
      </c>
      <c r="G166" s="14">
        <f>B166</f>
        <v>2682</v>
      </c>
    </row>
    <row r="167" spans="1:7" ht="52.5" x14ac:dyDescent="0.25">
      <c r="A167" s="2" t="s">
        <v>216</v>
      </c>
      <c r="B167" s="14">
        <v>2727.9</v>
      </c>
      <c r="C167" s="14">
        <f>B167</f>
        <v>2727.9</v>
      </c>
      <c r="D167" s="14">
        <f>B167</f>
        <v>2727.9</v>
      </c>
      <c r="E167" s="14">
        <f>B167</f>
        <v>2727.9</v>
      </c>
      <c r="F167" s="14">
        <f>B167</f>
        <v>2727.9</v>
      </c>
      <c r="G167" s="14">
        <f>B167</f>
        <v>2727.9</v>
      </c>
    </row>
    <row r="168" spans="1:7" x14ac:dyDescent="0.25">
      <c r="A168" s="2" t="s">
        <v>82</v>
      </c>
      <c r="B168" s="3">
        <f>523.71+(523.71*20%)</f>
        <v>628.452</v>
      </c>
      <c r="C168" s="11">
        <f>B168</f>
        <v>628.452</v>
      </c>
      <c r="D168" s="11">
        <f>B168</f>
        <v>628.452</v>
      </c>
      <c r="E168" s="11">
        <f>B168</f>
        <v>628.452</v>
      </c>
      <c r="F168" s="11">
        <f>B168</f>
        <v>628.452</v>
      </c>
      <c r="G168" s="11">
        <f>B168</f>
        <v>628.452</v>
      </c>
    </row>
    <row r="169" spans="1:7" x14ac:dyDescent="0.25">
      <c r="A169" s="2" t="s">
        <v>83</v>
      </c>
      <c r="B169" s="3">
        <f>620.67+(620.67*20%)</f>
        <v>744.80399999999997</v>
      </c>
      <c r="C169" s="13">
        <f t="shared" ref="C169:C173" si="12">B169</f>
        <v>744.80399999999997</v>
      </c>
      <c r="D169" s="13">
        <f t="shared" ref="D169:D173" si="13">B169</f>
        <v>744.80399999999997</v>
      </c>
      <c r="E169" s="13">
        <f t="shared" ref="E169:E173" si="14">B169</f>
        <v>744.80399999999997</v>
      </c>
      <c r="F169" s="13">
        <f t="shared" ref="F169:F173" si="15">B169</f>
        <v>744.80399999999997</v>
      </c>
      <c r="G169" s="13">
        <f t="shared" ref="G169:G173" si="16">B169</f>
        <v>744.80399999999997</v>
      </c>
    </row>
    <row r="170" spans="1:7" x14ac:dyDescent="0.25">
      <c r="A170" s="2" t="s">
        <v>84</v>
      </c>
      <c r="B170" s="3">
        <f>732.42+(732.42*20%)</f>
        <v>878.904</v>
      </c>
      <c r="C170" s="13">
        <f t="shared" si="12"/>
        <v>878.904</v>
      </c>
      <c r="D170" s="13">
        <f t="shared" si="13"/>
        <v>878.904</v>
      </c>
      <c r="E170" s="13">
        <f t="shared" si="14"/>
        <v>878.904</v>
      </c>
      <c r="F170" s="13">
        <f t="shared" si="15"/>
        <v>878.904</v>
      </c>
      <c r="G170" s="13">
        <f t="shared" si="16"/>
        <v>878.904</v>
      </c>
    </row>
    <row r="171" spans="1:7" x14ac:dyDescent="0.25">
      <c r="A171" s="2" t="s">
        <v>157</v>
      </c>
      <c r="B171" s="3">
        <f>859.29+(859.29*20%)</f>
        <v>1031.1479999999999</v>
      </c>
      <c r="C171" s="13">
        <f t="shared" si="12"/>
        <v>1031.1479999999999</v>
      </c>
      <c r="D171" s="13">
        <f t="shared" si="13"/>
        <v>1031.1479999999999</v>
      </c>
      <c r="E171" s="13">
        <f t="shared" si="14"/>
        <v>1031.1479999999999</v>
      </c>
      <c r="F171" s="13">
        <f t="shared" si="15"/>
        <v>1031.1479999999999</v>
      </c>
      <c r="G171" s="13">
        <f t="shared" si="16"/>
        <v>1031.1479999999999</v>
      </c>
    </row>
    <row r="172" spans="1:7" x14ac:dyDescent="0.25">
      <c r="A172" s="2" t="s">
        <v>76</v>
      </c>
      <c r="B172" s="3">
        <f>1632.96+(1632.96*20%)</f>
        <v>1959.5520000000001</v>
      </c>
      <c r="C172" s="13">
        <f t="shared" si="12"/>
        <v>1959.5520000000001</v>
      </c>
      <c r="D172" s="13">
        <f t="shared" si="13"/>
        <v>1959.5520000000001</v>
      </c>
      <c r="E172" s="13">
        <f t="shared" si="14"/>
        <v>1959.5520000000001</v>
      </c>
      <c r="F172" s="13">
        <f t="shared" si="15"/>
        <v>1959.5520000000001</v>
      </c>
      <c r="G172" s="13">
        <f t="shared" si="16"/>
        <v>1959.5520000000001</v>
      </c>
    </row>
    <row r="173" spans="1:7" x14ac:dyDescent="0.25">
      <c r="A173" s="2" t="s">
        <v>77</v>
      </c>
      <c r="B173" s="3">
        <f>1795.5+(1795.5*20%)</f>
        <v>2154.6</v>
      </c>
      <c r="C173" s="13">
        <f t="shared" si="12"/>
        <v>2154.6</v>
      </c>
      <c r="D173" s="13">
        <f t="shared" si="13"/>
        <v>2154.6</v>
      </c>
      <c r="E173" s="13">
        <f t="shared" si="14"/>
        <v>2154.6</v>
      </c>
      <c r="F173" s="13">
        <f t="shared" si="15"/>
        <v>2154.6</v>
      </c>
      <c r="G173" s="13">
        <f t="shared" si="16"/>
        <v>2154.6</v>
      </c>
    </row>
    <row r="174" spans="1:7" ht="8.25" customHeight="1" x14ac:dyDescent="0.25"/>
    <row r="175" spans="1:7" ht="14.25" customHeight="1" x14ac:dyDescent="0.25">
      <c r="A175" s="17" t="s">
        <v>85</v>
      </c>
      <c r="B175" s="17"/>
      <c r="C175" s="17"/>
      <c r="D175" s="17"/>
      <c r="E175" s="17"/>
      <c r="F175" s="17"/>
      <c r="G175" s="17"/>
    </row>
    <row r="176" spans="1:7" ht="11.25" customHeight="1" x14ac:dyDescent="0.25">
      <c r="A176" s="16" t="s">
        <v>212</v>
      </c>
      <c r="B176" s="16"/>
      <c r="C176" s="16"/>
      <c r="D176" s="16"/>
      <c r="E176" s="16"/>
      <c r="F176" s="16"/>
      <c r="G176" s="16"/>
    </row>
    <row r="177" spans="1:7" ht="27.75" customHeight="1" x14ac:dyDescent="0.25">
      <c r="A177" s="16" t="s">
        <v>86</v>
      </c>
      <c r="B177" s="16"/>
      <c r="C177" s="16"/>
      <c r="D177" s="16"/>
      <c r="E177" s="16"/>
      <c r="F177" s="16"/>
      <c r="G177" s="16"/>
    </row>
    <row r="178" spans="1:7" ht="14.25" customHeight="1" x14ac:dyDescent="0.25">
      <c r="A178" s="16" t="s">
        <v>87</v>
      </c>
      <c r="B178" s="16"/>
      <c r="C178" s="16"/>
      <c r="D178" s="16"/>
      <c r="E178" s="16"/>
      <c r="F178" s="16"/>
      <c r="G178" s="16"/>
    </row>
    <row r="179" spans="1:7" ht="18" x14ac:dyDescent="0.25">
      <c r="A179" s="1"/>
    </row>
  </sheetData>
  <mergeCells count="29">
    <mergeCell ref="A1:G1"/>
    <mergeCell ref="A24:A25"/>
    <mergeCell ref="B24:B25"/>
    <mergeCell ref="A26:G26"/>
    <mergeCell ref="A35:G35"/>
    <mergeCell ref="C24:C25"/>
    <mergeCell ref="D24:D25"/>
    <mergeCell ref="E24:E25"/>
    <mergeCell ref="A2:D2"/>
    <mergeCell ref="A3:D3"/>
    <mergeCell ref="A4:D4"/>
    <mergeCell ref="A5:D5"/>
    <mergeCell ref="A6:D6"/>
    <mergeCell ref="A8:D8"/>
    <mergeCell ref="A9:D9"/>
    <mergeCell ref="A10:G10"/>
    <mergeCell ref="A22:G22"/>
    <mergeCell ref="A178:G178"/>
    <mergeCell ref="A175:G175"/>
    <mergeCell ref="A176:G176"/>
    <mergeCell ref="A177:G177"/>
    <mergeCell ref="A164:G164"/>
    <mergeCell ref="A89:G89"/>
    <mergeCell ref="A106:G106"/>
    <mergeCell ref="F24:F25"/>
    <mergeCell ref="A81:G81"/>
    <mergeCell ref="A135:G135"/>
    <mergeCell ref="A56:G56"/>
    <mergeCell ref="G24:G25"/>
  </mergeCells>
  <pageMargins left="0.31496062992125984" right="0.19685039370078741" top="0" bottom="0" header="0.31496062992125984" footer="0.31496062992125984"/>
  <pageSetup paperSize="9" fitToHeight="0" orientation="landscape" horizontalDpi="4294967295" verticalDpi="4294967295" r:id="rId1"/>
  <rowBreaks count="1" manualBreakCount="1"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01.01.2019</vt:lpstr>
      <vt:lpstr>'01.01.2019'!Заголовки_для_печати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Артур</dc:creator>
  <cp:lastModifiedBy>Артур</cp:lastModifiedBy>
  <cp:lastPrinted>2019-01-30T14:41:02Z</cp:lastPrinted>
  <dcterms:created xsi:type="dcterms:W3CDTF">2014-12-11T13:12:21Z</dcterms:created>
  <dcterms:modified xsi:type="dcterms:W3CDTF">2019-01-30T15:26:36Z</dcterms:modified>
</cp:coreProperties>
</file>